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mmkndcorpacct\Standalone\Dec Qtr\Dec 2016\Stock Exchange\"/>
    </mc:Choice>
  </mc:AlternateContent>
  <bookViews>
    <workbookView xWindow="255" yWindow="-30" windowWidth="7005" windowHeight="2955" activeTab="2"/>
  </bookViews>
  <sheets>
    <sheet name="M&amp;M+MVML Page1" sheetId="11" r:id="rId1"/>
    <sheet name="M&amp;M+MVML Page2" sheetId="13" r:id="rId2"/>
    <sheet name="M&amp;M+MVML Page4" sheetId="15" r:id="rId3"/>
  </sheets>
  <externalReferences>
    <externalReference r:id="rId4"/>
    <externalReference r:id="rId5"/>
    <externalReference r:id="rId6"/>
  </externalReferences>
  <definedNames>
    <definedName name="\D">#REF!</definedName>
    <definedName name="AS2DocOpenMode" hidden="1">"AS2DocumentEdit"</definedName>
    <definedName name="b">'[1]SCH-III (LOANS)'!$A$4:$F$30</definedName>
    <definedName name="CF" hidden="1">{"Groupings",#N/A,TRUE,"GROUP_99 ";"Groupings-Comparitive",#N/A,TRUE,"GROUP_99 "}</definedName>
    <definedName name="CL">#REF!</definedName>
    <definedName name="_xlnm.Database">#REF!</definedName>
    <definedName name="Importsoct">[2]Knd!$G$12</definedName>
    <definedName name="Page2">#REF!</definedName>
    <definedName name="_xlnm.Print_Area" localSheetId="0">'M&amp;M+MVML Page1'!$A$1:$O$33</definedName>
    <definedName name="_xlnm.Print_Area" localSheetId="1">'M&amp;M+MVML Page2'!$A$1:$K$39</definedName>
    <definedName name="_xlnm.Print_Area" localSheetId="2">'M&amp;M+MVML Page4'!$A$1:$D$25</definedName>
    <definedName name="_xlnm.Print_Area">#REF!</definedName>
    <definedName name="_xlnm.Print_Titles" localSheetId="0">'M&amp;M+MVML Page1'!$1:$1</definedName>
    <definedName name="_xlnm.Print_Titles" localSheetId="1">'M&amp;M+MVML Page2'!$1:$1</definedName>
    <definedName name="_xlnm.Print_Titles">#REF!</definedName>
    <definedName name="TextRefCopyRangeCount" hidden="1">8</definedName>
    <definedName name="wrn.Accounts." hidden="1">{#N/A,#N/A,TRUE,"SCH99";#N/A,#N/A,TRUE,"BS99";"Groupings",#N/A,TRUE,"GROUP_99 ";"Groupings-Comparitive",#N/A,TRUE,"GROUP_99 ";#N/A,#N/A,TRUE,"SCH98_E";#N/A,#N/A,TRUE,"ASSET_99 "}</definedName>
    <definedName name="wrn.Groupings." hidden="1">{"Groupings",#N/A,TRUE,"GROUP_99 ";"Groupings-Comparitive",#N/A,TRUE,"GROUP_99 "}</definedName>
    <definedName name="XRefColumnsCount" hidden="1">3</definedName>
    <definedName name="XRefCopyRangeCount" hidden="1">25</definedName>
    <definedName name="XRefPaste143" hidden="1">[3]BS!#REF!</definedName>
    <definedName name="XRefPaste144" hidden="1">[3]BS!#REF!</definedName>
    <definedName name="XRefPaste43" hidden="1">[3]BS!#REF!</definedName>
    <definedName name="XRefPaste44" hidden="1">[3]BS!#REF!</definedName>
    <definedName name="XRefPaste45" hidden="1">[3]BS!#REF!</definedName>
    <definedName name="XRefPaste46" hidden="1">[3]BS!#REF!</definedName>
    <definedName name="XRefPaste47" hidden="1">[3]BS!#REF!</definedName>
    <definedName name="XRefPaste75" hidden="1">[3]BS!#REF!</definedName>
    <definedName name="XRefPaste76" hidden="1">[3]BS!#REF!</definedName>
    <definedName name="XRefPaste77" hidden="1">[3]BS!#REF!</definedName>
    <definedName name="XRefPaste78" hidden="1">[3]BS!#REF!</definedName>
    <definedName name="XRefPaste98" hidden="1">[3]BS!#REF!</definedName>
    <definedName name="XRefPaste99" hidden="1">[3]BS!#REF!</definedName>
    <definedName name="XRefPasteRangeCount" hidden="1">8</definedName>
    <definedName name="Z_756BB48D_AE89_4930_9142_1D403DD70442_.wvu.PrintArea" localSheetId="0" hidden="1" xml:space="preserve">    'M&amp;M+MVML Page1'!$A$1:$H$29</definedName>
    <definedName name="Z_756BB48D_AE89_4930_9142_1D403DD70442_.wvu.PrintArea" localSheetId="1" hidden="1" xml:space="preserve">    'M&amp;M+MVML Page2'!$A$1:$F$2</definedName>
    <definedName name="Z_756BB48D_AE89_4930_9142_1D403DD70442_.wvu.PrintTitles" localSheetId="0" hidden="1">'M&amp;M+MVML Page1'!$1:$1</definedName>
    <definedName name="Z_756BB48D_AE89_4930_9142_1D403DD70442_.wvu.PrintTitles" localSheetId="1" hidden="1">'M&amp;M+MVML Page2'!$1:$1</definedName>
    <definedName name="Z_756BB48D_AE89_4930_9142_1D403DD70442_.wvu.Rows" localSheetId="0" hidden="1">'M&amp;M+MVML Page1'!#REF!</definedName>
    <definedName name="Z_756BB48D_AE89_4930_9142_1D403DD70442_.wvu.Rows" localSheetId="1" hidden="1">'M&amp;M+MVML Page2'!#REF!</definedName>
    <definedName name="Z_E60913BD_5150_41D2_BEDE_59E99FBEF9B3_.wvu.PrintArea" localSheetId="0" hidden="1">'M&amp;M+MVML Page1'!$A$1:$H$29</definedName>
    <definedName name="Z_E60913BD_5150_41D2_BEDE_59E99FBEF9B3_.wvu.PrintArea" localSheetId="1" hidden="1">'M&amp;M+MVML Page2'!$A$1:$F$2</definedName>
    <definedName name="Z_E60913BD_5150_41D2_BEDE_59E99FBEF9B3_.wvu.PrintTitles" localSheetId="0" hidden="1">'M&amp;M+MVML Page1'!$1:$1</definedName>
    <definedName name="Z_E60913BD_5150_41D2_BEDE_59E99FBEF9B3_.wvu.PrintTitles" localSheetId="1" hidden="1">'M&amp;M+MVML Page2'!$1:$1</definedName>
    <definedName name="Z_E60913BD_5150_41D2_BEDE_59E99FBEF9B3_.wvu.Rows" localSheetId="0" hidden="1">'M&amp;M+MVML Page1'!$1:$29</definedName>
    <definedName name="Z_E60913BD_5150_41D2_BEDE_59E99FBEF9B3_.wvu.Rows" localSheetId="1" hidden="1">'M&amp;M+MVML Page2'!$1:$2</definedName>
  </definedNames>
  <calcPr calcId="152511"/>
  <customWorkbookViews>
    <customWorkbookView name="St PG1" guid="{756BB48D-AE89-4930-9142-1D403DD70442}" maximized="1" windowWidth="796" windowHeight="372" activeSheetId="1"/>
    <customWorkbookView name="St PG2" guid="{E60913BD-5150-41D2-BEDE-59E99FBEF9B3}" maximized="1" windowWidth="796" windowHeight="372" activeSheetId="1"/>
  </customWorkbookViews>
</workbook>
</file>

<file path=xl/calcChain.xml><?xml version="1.0" encoding="utf-8"?>
<calcChain xmlns="http://schemas.openxmlformats.org/spreadsheetml/2006/main">
  <c r="Q28" i="13" l="1"/>
  <c r="P28" i="13"/>
  <c r="Q26" i="13"/>
  <c r="P26" i="13"/>
  <c r="Q25" i="13"/>
  <c r="P25" i="13"/>
  <c r="Q23" i="13"/>
  <c r="P23" i="13"/>
  <c r="Q22" i="13"/>
  <c r="P22" i="13"/>
  <c r="Q21" i="13"/>
  <c r="P21" i="13"/>
  <c r="Q20" i="13"/>
  <c r="P20" i="13"/>
  <c r="Q19" i="13"/>
  <c r="P19" i="13"/>
  <c r="Q16" i="13"/>
  <c r="P16" i="13"/>
  <c r="Q15" i="13"/>
  <c r="P15" i="13"/>
  <c r="Q14" i="13"/>
  <c r="P14" i="13"/>
  <c r="Q13" i="13"/>
  <c r="P13" i="13"/>
  <c r="Q12" i="13"/>
  <c r="P12" i="13"/>
  <c r="Q11" i="13"/>
  <c r="P11" i="13"/>
  <c r="U28" i="11"/>
  <c r="U27" i="11"/>
  <c r="T27" i="11"/>
  <c r="U26" i="11"/>
  <c r="U25" i="11"/>
  <c r="T25" i="11"/>
  <c r="U24" i="11"/>
  <c r="U23" i="11"/>
  <c r="U22" i="11"/>
  <c r="U21" i="11"/>
  <c r="T21" i="11"/>
  <c r="U20" i="11"/>
  <c r="U19" i="11"/>
  <c r="U18" i="11"/>
  <c r="U17" i="11"/>
  <c r="U16" i="11"/>
  <c r="U15" i="11"/>
  <c r="T15" i="11"/>
  <c r="U14" i="11"/>
  <c r="T14" i="11"/>
  <c r="U13" i="11"/>
  <c r="T13" i="11"/>
  <c r="U10" i="11"/>
  <c r="T10" i="11"/>
  <c r="U9" i="11"/>
  <c r="T9" i="11"/>
  <c r="U8" i="11"/>
  <c r="T8" i="11"/>
  <c r="J15" i="13" l="1"/>
  <c r="H15" i="13"/>
  <c r="J13" i="13" l="1"/>
  <c r="H13" i="13"/>
  <c r="H26" i="13"/>
  <c r="M25" i="11"/>
  <c r="M16" i="11"/>
  <c r="F35" i="11" l="1"/>
  <c r="B13" i="15"/>
  <c r="B14" i="15"/>
  <c r="B12" i="15"/>
  <c r="B11" i="15"/>
  <c r="E34" i="13" l="1"/>
  <c r="E33" i="13"/>
  <c r="E32" i="13"/>
  <c r="E31" i="13"/>
  <c r="E21" i="13"/>
  <c r="E20" i="13"/>
  <c r="E19" i="13"/>
  <c r="E15" i="13"/>
  <c r="E13" i="13"/>
  <c r="C34" i="13"/>
  <c r="C33" i="13"/>
  <c r="C32" i="13"/>
  <c r="C31" i="13"/>
  <c r="C25" i="13"/>
  <c r="C21" i="13"/>
  <c r="C19" i="13" l="1"/>
  <c r="E25" i="13"/>
  <c r="E11" i="13"/>
  <c r="C20" i="13"/>
  <c r="L23" i="13"/>
  <c r="E26" i="13"/>
  <c r="C22" i="13"/>
  <c r="C26" i="13"/>
  <c r="E22" i="13"/>
  <c r="N23" i="13"/>
  <c r="J23" i="13"/>
  <c r="J28" i="13" s="1"/>
  <c r="N14" i="13"/>
  <c r="N28" i="13" l="1"/>
  <c r="N16" i="13"/>
  <c r="L28" i="13"/>
  <c r="C15" i="13"/>
  <c r="C12" i="13" l="1"/>
  <c r="C13" i="13"/>
  <c r="L14" i="13" l="1"/>
  <c r="L16" i="13" l="1"/>
  <c r="C11" i="13"/>
  <c r="H7" i="13"/>
  <c r="H6" i="13"/>
  <c r="C6" i="13"/>
  <c r="C7" i="13"/>
  <c r="F9" i="11" l="1"/>
  <c r="J14" i="13" l="1"/>
  <c r="J16" i="13" s="1"/>
  <c r="E12" i="13"/>
  <c r="F21" i="11" l="1"/>
  <c r="F23" i="11" l="1"/>
  <c r="F15" i="11"/>
  <c r="F14" i="11" l="1"/>
  <c r="F16" i="11" l="1"/>
  <c r="R17" i="11" l="1"/>
  <c r="F13" i="11"/>
  <c r="F19" i="11"/>
  <c r="R10" i="11" l="1"/>
  <c r="F8" i="11"/>
  <c r="R18" i="11" l="1"/>
  <c r="N17" i="13"/>
  <c r="R20" i="11" l="1"/>
  <c r="F25" i="11"/>
  <c r="R22" i="11" l="1"/>
  <c r="M10" i="11"/>
  <c r="R24" i="11" l="1"/>
  <c r="M17" i="11"/>
  <c r="M18" i="11" s="1"/>
  <c r="M20" i="11" s="1"/>
  <c r="M22" i="11" s="1"/>
  <c r="M24" i="11" s="1"/>
  <c r="N29" i="13" l="1"/>
  <c r="R26" i="11"/>
  <c r="M26" i="11"/>
  <c r="B15" i="15" l="1"/>
  <c r="C15" i="15" l="1"/>
  <c r="J35" i="13" l="1"/>
  <c r="H35" i="13" l="1"/>
  <c r="E15" i="15" l="1"/>
  <c r="E43" i="13" l="1"/>
  <c r="E35" i="13" l="1"/>
  <c r="C35" i="13" l="1"/>
  <c r="E14" i="13" l="1"/>
  <c r="E16" i="13" l="1"/>
  <c r="J43" i="13"/>
  <c r="N21" i="11" l="1"/>
  <c r="N14" i="11"/>
  <c r="N8" i="11"/>
  <c r="N19" i="11"/>
  <c r="N13" i="11"/>
  <c r="N25" i="11"/>
  <c r="N16" i="11"/>
  <c r="N10" i="11"/>
  <c r="N23" i="11"/>
  <c r="N15" i="11"/>
  <c r="N9" i="11"/>
  <c r="J42" i="13"/>
  <c r="J17" i="13"/>
  <c r="N17" i="11" l="1"/>
  <c r="N18" i="11" s="1"/>
  <c r="N20" i="11" s="1"/>
  <c r="N22" i="11" s="1"/>
  <c r="N24" i="11" s="1"/>
  <c r="N26" i="11" s="1"/>
  <c r="J29" i="13" l="1"/>
  <c r="J44" i="13"/>
  <c r="C28" i="15" l="1"/>
  <c r="H14" i="13" l="1"/>
  <c r="H16" i="13" s="1"/>
  <c r="C14" i="13" l="1"/>
  <c r="C16" i="13" l="1"/>
  <c r="F17" i="11"/>
  <c r="F10" i="11" l="1"/>
  <c r="G21" i="11" l="1"/>
  <c r="G14" i="11"/>
  <c r="G8" i="11"/>
  <c r="G15" i="11"/>
  <c r="G19" i="11"/>
  <c r="G13" i="11"/>
  <c r="G25" i="11"/>
  <c r="G16" i="11"/>
  <c r="G10" i="11"/>
  <c r="G23" i="11"/>
  <c r="G9" i="11"/>
  <c r="F18" i="11"/>
  <c r="E42" i="13"/>
  <c r="E17" i="13"/>
  <c r="G17" i="11" l="1"/>
  <c r="G18" i="11" s="1"/>
  <c r="G20" i="11" s="1"/>
  <c r="G22" i="11" s="1"/>
  <c r="G24" i="11" s="1"/>
  <c r="G26" i="11" s="1"/>
  <c r="F20" i="11"/>
  <c r="F22" i="11" l="1"/>
  <c r="F24" i="11" l="1"/>
  <c r="F26" i="11" l="1"/>
  <c r="B28" i="15" l="1"/>
  <c r="C23" i="13" l="1"/>
  <c r="H23" i="13" l="1"/>
  <c r="H28" i="13" l="1"/>
  <c r="C28" i="13" l="1"/>
  <c r="E23" i="13" l="1"/>
  <c r="E28" i="13" l="1"/>
  <c r="E44" i="13"/>
  <c r="E29" i="13" l="1"/>
  <c r="E29" i="15"/>
  <c r="C9" i="11" l="1"/>
  <c r="H43" i="13" l="1"/>
  <c r="J10" i="11" l="1"/>
  <c r="K8" i="11" s="1"/>
  <c r="K19" i="11" l="1"/>
  <c r="K10" i="11"/>
  <c r="H17" i="13"/>
  <c r="H42" i="13"/>
  <c r="K9" i="11"/>
  <c r="K15" i="11"/>
  <c r="K23" i="11"/>
  <c r="K14" i="11"/>
  <c r="K21" i="11"/>
  <c r="C21" i="11" l="1"/>
  <c r="C15" i="11"/>
  <c r="C14" i="11"/>
  <c r="C43" i="13" l="1"/>
  <c r="C23" i="11"/>
  <c r="T23" i="11" l="1"/>
  <c r="C19" i="11"/>
  <c r="T19" i="11" l="1"/>
  <c r="P10" i="11"/>
  <c r="C8" i="11"/>
  <c r="L17" i="13" l="1"/>
  <c r="C10" i="11"/>
  <c r="D8" i="11" l="1"/>
  <c r="D10" i="11"/>
  <c r="C17" i="13"/>
  <c r="C42" i="13"/>
  <c r="D9" i="11"/>
  <c r="D15" i="11"/>
  <c r="D14" i="11"/>
  <c r="D21" i="11"/>
  <c r="D23" i="11"/>
  <c r="D19" i="11"/>
  <c r="C35" i="11" l="1"/>
  <c r="C13" i="11"/>
  <c r="K13" i="11"/>
  <c r="P17" i="11" l="1"/>
  <c r="D13" i="11"/>
  <c r="P18" i="11" l="1"/>
  <c r="P20" i="11"/>
  <c r="C16" i="11"/>
  <c r="K16" i="11"/>
  <c r="K17" i="11" s="1"/>
  <c r="K18" i="11" s="1"/>
  <c r="K20" i="11" s="1"/>
  <c r="K22" i="11" s="1"/>
  <c r="K24" i="11" s="1"/>
  <c r="J17" i="11"/>
  <c r="T16" i="11" l="1"/>
  <c r="J18" i="11"/>
  <c r="T17" i="11"/>
  <c r="P22" i="11"/>
  <c r="D16" i="11"/>
  <c r="D17" i="11" s="1"/>
  <c r="D18" i="11" s="1"/>
  <c r="D20" i="11" s="1"/>
  <c r="D22" i="11" s="1"/>
  <c r="D24" i="11" s="1"/>
  <c r="C17" i="11"/>
  <c r="J20" i="11" l="1"/>
  <c r="C18" i="11"/>
  <c r="P24" i="11"/>
  <c r="T18" i="11" l="1"/>
  <c r="C20" i="11"/>
  <c r="C22" i="11" s="1"/>
  <c r="J22" i="11"/>
  <c r="T20" i="11"/>
  <c r="P26" i="11"/>
  <c r="L29" i="13"/>
  <c r="C25" i="11"/>
  <c r="K25" i="11"/>
  <c r="K26" i="11" s="1"/>
  <c r="J24" i="11" l="1"/>
  <c r="T22" i="11"/>
  <c r="C24" i="11"/>
  <c r="C26" i="11" s="1"/>
  <c r="D25" i="11"/>
  <c r="D26" i="11" s="1"/>
  <c r="T24" i="11" l="1"/>
  <c r="H44" i="13"/>
  <c r="H29" i="13"/>
  <c r="J26" i="11"/>
  <c r="C44" i="13"/>
  <c r="C29" i="13"/>
  <c r="N27" i="11"/>
  <c r="N28" i="11" s="1"/>
  <c r="M28" i="11"/>
  <c r="C16" i="15"/>
  <c r="C17" i="15" s="1"/>
  <c r="R28" i="11"/>
  <c r="T26" i="11" l="1"/>
  <c r="F27" i="11"/>
  <c r="F28" i="11" l="1"/>
  <c r="G27" i="11"/>
  <c r="G28" i="11" s="1"/>
  <c r="B16" i="15"/>
  <c r="B17" i="15" s="1"/>
  <c r="P28" i="11" l="1"/>
  <c r="C27" i="11" l="1"/>
  <c r="J28" i="11"/>
  <c r="K27" i="11" l="1"/>
  <c r="K28" i="11" s="1"/>
  <c r="D27" i="11"/>
  <c r="D28" i="11" s="1"/>
  <c r="C28" i="11"/>
  <c r="T28" i="11" l="1"/>
</calcChain>
</file>

<file path=xl/sharedStrings.xml><?xml version="1.0" encoding="utf-8"?>
<sst xmlns="http://schemas.openxmlformats.org/spreadsheetml/2006/main" count="126" uniqueCount="96">
  <si>
    <t>Quarter ended</t>
  </si>
  <si>
    <t>1.</t>
  </si>
  <si>
    <t>2.</t>
  </si>
  <si>
    <t>a.</t>
  </si>
  <si>
    <t>b.</t>
  </si>
  <si>
    <t>c.</t>
  </si>
  <si>
    <t>d.</t>
  </si>
  <si>
    <t>5.</t>
  </si>
  <si>
    <t>8.</t>
  </si>
  <si>
    <t>7.</t>
  </si>
  <si>
    <t>3.</t>
  </si>
  <si>
    <t>4.</t>
  </si>
  <si>
    <t>6.</t>
  </si>
  <si>
    <t>Amount</t>
  </si>
  <si>
    <t>% to Net sales</t>
  </si>
  <si>
    <t>12.</t>
  </si>
  <si>
    <t>Segment wise Revenues, Results and Capital Employed :</t>
  </si>
  <si>
    <t>A.</t>
  </si>
  <si>
    <t>Total</t>
  </si>
  <si>
    <t>B.</t>
  </si>
  <si>
    <t>Less :</t>
  </si>
  <si>
    <t>C.</t>
  </si>
  <si>
    <t>9.</t>
  </si>
  <si>
    <t>Finance Costs</t>
  </si>
  <si>
    <t>Automotive Segment</t>
  </si>
  <si>
    <t>Farm Equipment Segment</t>
  </si>
  <si>
    <t>Other Segments</t>
  </si>
  <si>
    <t>Unrealised Profit</t>
  </si>
  <si>
    <t>Total Segment Results</t>
  </si>
  <si>
    <t>Total Segment Capital Employed</t>
  </si>
  <si>
    <t>Depreciation and amortisation expense</t>
  </si>
  <si>
    <t>Expenses :</t>
  </si>
  <si>
    <t>Employee benefits expense</t>
  </si>
  <si>
    <t>Other expenses (Net of cost of manufactured products capitalised)</t>
  </si>
  <si>
    <t>Finance costs</t>
  </si>
  <si>
    <t>Less : Intersegment Revenue</t>
  </si>
  <si>
    <t>Rs. Crores</t>
  </si>
  <si>
    <t>Material costs</t>
  </si>
  <si>
    <t xml:space="preserve">Other income </t>
  </si>
  <si>
    <t>Provision for tax expenses</t>
  </si>
  <si>
    <t>Profit from ordinary activities before finance costs (3 + 4)</t>
  </si>
  <si>
    <t>Profit from operations before other income &amp; finance costs (1 - 2)</t>
  </si>
  <si>
    <t>Capital Employed : (Segment assets - Segment liabilities )</t>
  </si>
  <si>
    <t>Net sales &amp; operating income</t>
  </si>
  <si>
    <t>Segment Results (After exceptional Items) :</t>
  </si>
  <si>
    <t>Total Profit before tax</t>
  </si>
  <si>
    <t>Total expenses (a+b+c+d)</t>
  </si>
  <si>
    <t>Segment Revenue : (Net sales &amp; operating income)</t>
  </si>
  <si>
    <t>10.</t>
  </si>
  <si>
    <t>11.</t>
  </si>
  <si>
    <t>Other Comprehensive Income after tax</t>
  </si>
  <si>
    <t>Checks</t>
  </si>
  <si>
    <t>Revenue vs Segment Revenue</t>
  </si>
  <si>
    <t>Finance Cost vs Segment Finance cost</t>
  </si>
  <si>
    <t>PBT vs Segment Result</t>
  </si>
  <si>
    <t>13.</t>
  </si>
  <si>
    <t>Exceptional items</t>
  </si>
  <si>
    <t>Gross sales &amp; operating income</t>
  </si>
  <si>
    <t>Less: Excise duty on sales</t>
  </si>
  <si>
    <t>Total Income from operations (net)</t>
  </si>
  <si>
    <t>Adjustments:-</t>
  </si>
  <si>
    <t>Other Comprehensive Income (after tax)</t>
  </si>
  <si>
    <t>Total Comprehensive income as reported under IND AS</t>
  </si>
  <si>
    <t>Profit from ordinary activities after finance costs but before exceptional items  (5 - 6)</t>
  </si>
  <si>
    <t>Profit from ordinary activities before tax (7 + 8)</t>
  </si>
  <si>
    <t>Net Profit from ordinary activities after tax  (9 - 10)</t>
  </si>
  <si>
    <t>Total Comprehensive Income after tax (11 + 12)</t>
  </si>
  <si>
    <t>*Mahindra Vehicle Manufacturers Limited (MVML), a 100% subsidiary of the Company.</t>
  </si>
  <si>
    <t>Additional information [not subjected to limited review and not under Regulation 33 of the SEBI (Listing Obligations &amp; Disclosure Requirements) Regulations, 2015]
THE UNAUDITED COMBINED RESULTS OF MAHINDRA &amp; MAHINDRA LIMITED AND MAHINDRA VEHICLE MANUFACTURERS LIMITED*
Registered Office : Gateway Building, Apollo Bunder, Mumbai 400 001.
Tel: +91 22 22021031, Fax: +91 22 22875485, Website: www.mahindra.com, Email: group.communications@mahindra.com, CIN No. L65990MH1945PLC004558</t>
  </si>
  <si>
    <r>
      <rPr>
        <vertAlign val="superscript"/>
        <sz val="12"/>
        <rFont val="Arial"/>
        <family val="2"/>
      </rPr>
      <t>#</t>
    </r>
    <r>
      <rPr>
        <sz val="12"/>
        <rFont val="Arial"/>
        <family val="2"/>
      </rPr>
      <t>Other adjustments mainly include those arising from (1) recognizing financial assets and liabilities (carried at cost in Previous GAAP) at Fair Value through Profit or Loss (FVTPL) or amortised cost, (2) measuring certain current investments (carried at lower of cost or fair value in Previous GAAP) at FVTPL and investments in subsidiaries, associates and joint venture continue to be recognized at their cost less diminution other than temporary (deemed cost) and other equity instruments at Fair Value through Other Comprehensive Income and (3) recognizing the impact of the cost of Employee Stock Option Schemes (recognized at intrinsic value in Previous GAAP) at fair value.</t>
    </r>
  </si>
  <si>
    <t>Equity Reconciliation</t>
  </si>
  <si>
    <t xml:space="preserve">Quarter Ended </t>
  </si>
  <si>
    <t>Half year Ended</t>
  </si>
  <si>
    <t>As at</t>
  </si>
  <si>
    <t>Profit Reconciliation</t>
  </si>
  <si>
    <t>Check for PAT</t>
  </si>
  <si>
    <t>Check for Equity</t>
  </si>
  <si>
    <t>Previous years figures have been regrouped wherever necessary.</t>
  </si>
  <si>
    <t>Other un-allocable expenditure net of un-allocable income</t>
  </si>
  <si>
    <t>e.</t>
  </si>
  <si>
    <t>30-Sep-2015</t>
  </si>
  <si>
    <t>31-Mar- 2016</t>
  </si>
  <si>
    <t>31st December</t>
  </si>
  <si>
    <t>Nine months ended</t>
  </si>
  <si>
    <t>H1 F17</t>
  </si>
  <si>
    <t>H1 F16</t>
  </si>
  <si>
    <t>Profit after tax as reported under previous GAAP</t>
  </si>
  <si>
    <t>Profit  after tax as reported under IND AS</t>
  </si>
  <si>
    <t>31-Dec-2015</t>
  </si>
  <si>
    <t>Excise duty on Stock</t>
  </si>
  <si>
    <t>Reconciliation of the financial results to those reported under previous Generally Accepted Accounting Principles (GAAP) are summarised as follows:</t>
  </si>
  <si>
    <t>a) Reclassification of actuarial loss / (gain), arising in respect of employee benefit schemes, to Other Comprehensive Income (OCI)</t>
  </si>
  <si>
    <t>b) Reversal of capitalisation of foreign currency differences attributable to Property Plant &amp; Equipment (adjusted for depreciation thereon) etc., so as to recognize the carrying value of such assets in accordance with the respective IND AS, and reversal of foreign exchange differences arising from translation of long term foreign currency monetary items and accounted for in Foreign Currency Monetary Items Translation Difference Account, without availing of any exemption</t>
  </si>
  <si>
    <t>c) Other Adjustments#</t>
  </si>
  <si>
    <t>d) Tax Adjustments</t>
  </si>
  <si>
    <t>Nine months Ended</t>
  </si>
</sst>
</file>

<file path=xl/styles.xml><?xml version="1.0" encoding="utf-8"?>
<styleSheet xmlns="http://schemas.openxmlformats.org/spreadsheetml/2006/main" xmlns:mc="http://schemas.openxmlformats.org/markup-compatibility/2006" xmlns:x14ac="http://schemas.microsoft.com/office/spreadsheetml/2009/9/ac" mc:Ignorable="x14ac">
  <numFmts count="16">
    <numFmt numFmtId="43" formatCode="_(* #,##0.00_);_(* \(#,##0.00\);_(* &quot;-&quot;??_);_(@_)"/>
    <numFmt numFmtId="164" formatCode="_ * #,##0.00_ ;_ * \-#,##0.00_ ;_ * &quot;-&quot;??_ ;_ @_ "/>
    <numFmt numFmtId="165" formatCode="0.00_)"/>
    <numFmt numFmtId="166" formatCode="mm/dd/yy"/>
    <numFmt numFmtId="167" formatCode="\$#,##0.00;[Red]\-\$#,##0.00"/>
    <numFmt numFmtId="168" formatCode="0.00_);\(0.00\)"/>
    <numFmt numFmtId="169" formatCode="0_);\(0\)"/>
    <numFmt numFmtId="170" formatCode="0.000000000000000000"/>
    <numFmt numFmtId="171" formatCode="_-* #,##0.00_-;\-* #,##0.00_-;_-* &quot;-&quot;??_-;_-@_-"/>
    <numFmt numFmtId="172" formatCode="0.00_ ;[Red]\-0.00\ "/>
    <numFmt numFmtId="173" formatCode="_-* #,##0_-;\-* #,##0_-;_-* &quot;-&quot;_-;_-@_-"/>
    <numFmt numFmtId="174" formatCode="0.000000"/>
    <numFmt numFmtId="175" formatCode="0.0000000"/>
    <numFmt numFmtId="176" formatCode="[$-409]mmm\-yy;@"/>
    <numFmt numFmtId="177" formatCode="0.0000_);\(0.0000\)"/>
    <numFmt numFmtId="178" formatCode="_(* #,##0.0000_);_(* \(#,##0.0000\);_(* &quot;-&quot;??_);_(@_)"/>
  </numFmts>
  <fonts count="39" x14ac:knownFonts="1">
    <font>
      <sz val="10"/>
      <name val="Arial"/>
    </font>
    <font>
      <sz val="11"/>
      <color theme="1"/>
      <name val="Calibri"/>
      <family val="2"/>
      <scheme val="minor"/>
    </font>
    <font>
      <b/>
      <sz val="10"/>
      <name val="Helv"/>
    </font>
    <font>
      <sz val="10"/>
      <name val="Arial"/>
      <family val="2"/>
    </font>
    <font>
      <sz val="10"/>
      <name val="Times New Roman"/>
      <family val="1"/>
    </font>
    <font>
      <sz val="10"/>
      <name val="MS Sans Serif"/>
      <family val="2"/>
    </font>
    <font>
      <sz val="8"/>
      <name val="Arial"/>
      <family val="2"/>
    </font>
    <font>
      <b/>
      <sz val="12"/>
      <name val="Helv"/>
    </font>
    <font>
      <b/>
      <sz val="11"/>
      <name val="Helv"/>
    </font>
    <font>
      <b/>
      <i/>
      <sz val="16"/>
      <name val="Helv"/>
    </font>
    <font>
      <sz val="14"/>
      <name val="Arial"/>
      <family val="2"/>
    </font>
    <font>
      <sz val="12"/>
      <name val="Arial"/>
      <family val="2"/>
    </font>
    <font>
      <b/>
      <sz val="12"/>
      <name val="Arial"/>
      <family val="2"/>
    </font>
    <font>
      <b/>
      <sz val="16"/>
      <name val="Arial"/>
      <family val="2"/>
    </font>
    <font>
      <sz val="10"/>
      <name val="Arial"/>
      <family val="2"/>
    </font>
    <font>
      <sz val="10"/>
      <name val="Arial"/>
      <family val="2"/>
    </font>
    <font>
      <b/>
      <sz val="14"/>
      <name val="Arial"/>
      <family val="2"/>
    </font>
    <font>
      <sz val="16"/>
      <name val="Arial"/>
      <family val="2"/>
    </font>
    <font>
      <b/>
      <sz val="16"/>
      <color rgb="FFFF0000"/>
      <name val="Arial"/>
      <family val="2"/>
    </font>
    <font>
      <b/>
      <sz val="10"/>
      <name val="Arial"/>
      <family val="2"/>
    </font>
    <font>
      <b/>
      <sz val="13"/>
      <name val="Arial"/>
      <family val="2"/>
    </font>
    <font>
      <sz val="10"/>
      <name val="Arial"/>
      <family val="2"/>
    </font>
    <font>
      <sz val="12"/>
      <color theme="0"/>
      <name val="Arial"/>
      <family val="2"/>
    </font>
    <font>
      <sz val="16"/>
      <color theme="0"/>
      <name val="Arial"/>
      <family val="2"/>
    </font>
    <font>
      <b/>
      <sz val="16"/>
      <color theme="0"/>
      <name val="Arial"/>
      <family val="2"/>
    </font>
    <font>
      <sz val="10"/>
      <name val="MS Serif"/>
      <family val="1"/>
    </font>
    <font>
      <sz val="10"/>
      <color indexed="16"/>
      <name val="MS Serif"/>
      <family val="1"/>
    </font>
    <font>
      <sz val="10"/>
      <color indexed="10"/>
      <name val="Times New Roman"/>
      <family val="1"/>
    </font>
    <font>
      <sz val="8"/>
      <name val="Helv"/>
    </font>
    <font>
      <sz val="10"/>
      <color indexed="8"/>
      <name val="Arial"/>
      <family val="2"/>
    </font>
    <font>
      <sz val="10"/>
      <color indexed="39"/>
      <name val="Arial"/>
      <family val="2"/>
    </font>
    <font>
      <b/>
      <sz val="10"/>
      <color indexed="8"/>
      <name val="Arial"/>
      <family val="2"/>
    </font>
    <font>
      <b/>
      <sz val="12"/>
      <color indexed="8"/>
      <name val="Arial"/>
      <family val="2"/>
    </font>
    <font>
      <b/>
      <sz val="16"/>
      <color indexed="23"/>
      <name val="Arial"/>
      <family val="2"/>
    </font>
    <font>
      <sz val="10"/>
      <color indexed="10"/>
      <name val="Arial"/>
      <family val="2"/>
    </font>
    <font>
      <b/>
      <sz val="8"/>
      <color indexed="8"/>
      <name val="Helv"/>
    </font>
    <font>
      <sz val="12"/>
      <name val="Arial Black"/>
      <family val="2"/>
    </font>
    <font>
      <b/>
      <sz val="12"/>
      <color theme="0"/>
      <name val="Arial"/>
      <family val="2"/>
    </font>
    <font>
      <vertAlign val="superscript"/>
      <sz val="12"/>
      <name val="Arial"/>
      <family val="2"/>
    </font>
  </fonts>
  <fills count="25">
    <fill>
      <patternFill patternType="none"/>
    </fill>
    <fill>
      <patternFill patternType="gray125"/>
    </fill>
    <fill>
      <patternFill patternType="solid">
        <fgColor indexed="9"/>
        <bgColor indexed="64"/>
      </patternFill>
    </fill>
    <fill>
      <patternFill patternType="solid">
        <fgColor indexed="65"/>
        <bgColor indexed="64"/>
      </patternFill>
    </fill>
    <fill>
      <patternFill patternType="solid">
        <fgColor indexed="43"/>
        <bgColor indexed="64"/>
      </patternFill>
    </fill>
    <fill>
      <patternFill patternType="solid">
        <fgColor indexed="31"/>
        <bgColor indexed="64"/>
      </patternFill>
    </fill>
    <fill>
      <patternFill patternType="solid">
        <fgColor indexed="45"/>
        <bgColor indexed="64"/>
      </patternFill>
    </fill>
    <fill>
      <patternFill patternType="solid">
        <fgColor indexed="29"/>
        <bgColor indexed="64"/>
      </patternFill>
    </fill>
    <fill>
      <patternFill patternType="solid">
        <fgColor indexed="10"/>
        <bgColor indexed="64"/>
      </patternFill>
    </fill>
    <fill>
      <patternFill patternType="solid">
        <fgColor indexed="51"/>
        <bgColor indexed="64"/>
      </patternFill>
    </fill>
    <fill>
      <patternFill patternType="solid">
        <fgColor indexed="52"/>
        <bgColor indexed="64"/>
      </patternFill>
    </fill>
    <fill>
      <patternFill patternType="solid">
        <fgColor indexed="53"/>
        <bgColor indexed="64"/>
      </patternFill>
    </fill>
    <fill>
      <patternFill patternType="solid">
        <fgColor indexed="57"/>
        <bgColor indexed="64"/>
      </patternFill>
    </fill>
    <fill>
      <patternFill patternType="solid">
        <fgColor indexed="50"/>
        <bgColor indexed="64"/>
      </patternFill>
    </fill>
    <fill>
      <patternFill patternType="solid">
        <fgColor indexed="11"/>
        <bgColor indexed="64"/>
      </patternFill>
    </fill>
    <fill>
      <patternFill patternType="lightUp">
        <fgColor indexed="22"/>
        <bgColor indexed="35"/>
      </patternFill>
    </fill>
    <fill>
      <patternFill patternType="solid">
        <fgColor indexed="35"/>
        <bgColor indexed="64"/>
      </patternFill>
    </fill>
    <fill>
      <patternFill patternType="solid">
        <fgColor indexed="54"/>
        <bgColor indexed="64"/>
      </patternFill>
    </fill>
    <fill>
      <patternFill patternType="solid">
        <fgColor indexed="23"/>
        <bgColor indexed="64"/>
      </patternFill>
    </fill>
    <fill>
      <patternFill patternType="solid">
        <fgColor indexed="55"/>
        <bgColor indexed="64"/>
      </patternFill>
    </fill>
    <fill>
      <patternFill patternType="solid">
        <fgColor indexed="22"/>
        <bgColor indexed="64"/>
      </patternFill>
    </fill>
    <fill>
      <patternFill patternType="solid">
        <fgColor indexed="26"/>
        <bgColor indexed="64"/>
      </patternFill>
    </fill>
    <fill>
      <patternFill patternType="gray0625"/>
    </fill>
    <fill>
      <patternFill patternType="solid">
        <fgColor theme="0"/>
        <bgColor indexed="64"/>
      </patternFill>
    </fill>
    <fill>
      <patternFill patternType="solid">
        <fgColor rgb="FFFFFF00"/>
        <bgColor indexed="64"/>
      </patternFill>
    </fill>
  </fills>
  <borders count="40">
    <border>
      <left/>
      <right/>
      <top/>
      <bottom/>
      <diagonal/>
    </border>
    <border>
      <left style="thin">
        <color indexed="64"/>
      </left>
      <right/>
      <top/>
      <bottom/>
      <diagonal/>
    </border>
    <border>
      <left style="thin">
        <color indexed="64"/>
      </left>
      <right style="thin">
        <color indexed="64"/>
      </right>
      <top style="thin">
        <color indexed="64"/>
      </top>
      <bottom style="thin">
        <color indexed="64"/>
      </bottom>
      <diagonal/>
    </border>
    <border>
      <left/>
      <right/>
      <top/>
      <bottom style="medium">
        <color indexed="64"/>
      </bottom>
      <diagonal/>
    </border>
    <border>
      <left style="medium">
        <color indexed="64"/>
      </left>
      <right/>
      <top/>
      <bottom/>
      <diagonal/>
    </border>
    <border>
      <left/>
      <right style="medium">
        <color indexed="64"/>
      </right>
      <top/>
      <bottom/>
      <diagonal/>
    </border>
    <border>
      <left/>
      <right/>
      <top/>
      <bottom style="thin">
        <color indexed="64"/>
      </bottom>
      <diagonal/>
    </border>
    <border>
      <left/>
      <right style="thin">
        <color indexed="64"/>
      </right>
      <top style="thin">
        <color indexed="64"/>
      </top>
      <bottom/>
      <diagonal/>
    </border>
    <border>
      <left/>
      <right/>
      <top style="thin">
        <color indexed="64"/>
      </top>
      <bottom/>
      <diagonal/>
    </border>
    <border>
      <left/>
      <right style="thin">
        <color indexed="64"/>
      </right>
      <top/>
      <bottom style="thin">
        <color indexed="64"/>
      </bottom>
      <diagonal/>
    </border>
    <border>
      <left/>
      <right style="medium">
        <color indexed="64"/>
      </right>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bottom/>
      <diagonal/>
    </border>
    <border>
      <left/>
      <right/>
      <top style="medium">
        <color indexed="64"/>
      </top>
      <bottom/>
      <diagonal/>
    </border>
    <border>
      <left/>
      <right style="medium">
        <color indexed="64"/>
      </right>
      <top style="medium">
        <color indexed="64"/>
      </top>
      <bottom/>
      <diagonal/>
    </border>
    <border>
      <left style="medium">
        <color indexed="64"/>
      </left>
      <right/>
      <top style="medium">
        <color indexed="64"/>
      </top>
      <bottom/>
      <diagonal/>
    </border>
    <border>
      <left/>
      <right/>
      <top style="thin">
        <color indexed="64"/>
      </top>
      <bottom style="thin">
        <color indexed="64"/>
      </bottom>
      <diagonal/>
    </border>
    <border>
      <left style="medium">
        <color indexed="64"/>
      </left>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style="medium">
        <color indexed="64"/>
      </left>
      <right/>
      <top/>
      <bottom style="medium">
        <color indexed="64"/>
      </bottom>
      <diagonal/>
    </border>
    <border>
      <left/>
      <right style="medium">
        <color indexed="64"/>
      </right>
      <top/>
      <bottom style="medium">
        <color indexed="64"/>
      </bottom>
      <diagonal/>
    </border>
    <border>
      <left style="thin">
        <color indexed="64"/>
      </left>
      <right/>
      <top style="thin">
        <color indexed="64"/>
      </top>
      <bottom style="double">
        <color indexed="64"/>
      </bottom>
      <diagonal/>
    </border>
    <border>
      <left style="medium">
        <color indexed="64"/>
      </left>
      <right/>
      <top style="thin">
        <color indexed="64"/>
      </top>
      <bottom style="thin">
        <color indexed="64"/>
      </bottom>
      <diagonal/>
    </border>
    <border>
      <left/>
      <right/>
      <top style="medium">
        <color indexed="64"/>
      </top>
      <bottom style="medium">
        <color indexed="64"/>
      </bottom>
      <diagonal/>
    </border>
    <border>
      <left style="thin">
        <color indexed="63"/>
      </left>
      <right style="thin">
        <color indexed="63"/>
      </right>
      <top style="thin">
        <color indexed="63"/>
      </top>
      <bottom style="thin">
        <color indexed="63"/>
      </bottom>
      <diagonal/>
    </border>
    <border>
      <left style="thin">
        <color indexed="63"/>
      </left>
      <right style="thin">
        <color indexed="63"/>
      </right>
      <top style="thin">
        <color indexed="64"/>
      </top>
      <bottom style="thin">
        <color indexed="63"/>
      </bottom>
      <diagonal/>
    </border>
    <border>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bottom style="medium">
        <color indexed="64"/>
      </bottom>
      <diagonal/>
    </border>
    <border>
      <left style="medium">
        <color indexed="64"/>
      </left>
      <right/>
      <top style="thin">
        <color indexed="64"/>
      </top>
      <bottom/>
      <diagonal/>
    </border>
    <border>
      <left/>
      <right style="medium">
        <color indexed="64"/>
      </right>
      <top style="thin">
        <color indexed="64"/>
      </top>
      <bottom/>
      <diagonal/>
    </border>
  </borders>
  <cellStyleXfs count="81">
    <xf numFmtId="0" fontId="0" fillId="0" borderId="0"/>
    <xf numFmtId="0" fontId="2" fillId="0" borderId="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167" fontId="4" fillId="0" borderId="0">
      <alignment horizontal="center"/>
    </xf>
    <xf numFmtId="166" fontId="5" fillId="0" borderId="1" applyFont="0" applyFill="0" applyBorder="0" applyAlignment="0">
      <alignment horizontal="center"/>
    </xf>
    <xf numFmtId="38" fontId="6" fillId="2" borderId="0" applyNumberFormat="0" applyBorder="0" applyAlignment="0" applyProtection="0"/>
    <xf numFmtId="0" fontId="7" fillId="0" borderId="0">
      <alignment horizontal="left"/>
    </xf>
    <xf numFmtId="10" fontId="6" fillId="2" borderId="2" applyNumberFormat="0" applyBorder="0" applyAlignment="0" applyProtection="0"/>
    <xf numFmtId="0" fontId="8" fillId="0" borderId="3"/>
    <xf numFmtId="165" fontId="9" fillId="0" borderId="0"/>
    <xf numFmtId="0" fontId="15" fillId="0" borderId="0"/>
    <xf numFmtId="10" fontId="3" fillId="0" borderId="0" applyFont="0" applyFill="0" applyBorder="0" applyAlignment="0" applyProtection="0"/>
    <xf numFmtId="0" fontId="8" fillId="0" borderId="0"/>
    <xf numFmtId="9" fontId="3" fillId="0" borderId="0" applyFont="0" applyFill="0" applyBorder="0" applyAlignment="0" applyProtection="0"/>
    <xf numFmtId="9" fontId="21" fillId="0" borderId="0" applyFont="0" applyFill="0" applyBorder="0" applyAlignment="0" applyProtection="0"/>
    <xf numFmtId="0" fontId="1" fillId="0" borderId="0"/>
    <xf numFmtId="43" fontId="1" fillId="0" borderId="0" applyFont="0" applyFill="0" applyBorder="0" applyAlignment="0" applyProtection="0"/>
    <xf numFmtId="0" fontId="3" fillId="0" borderId="0"/>
    <xf numFmtId="0" fontId="3" fillId="0" borderId="0" applyNumberFormat="0" applyFill="0" applyBorder="0" applyAlignment="0" applyProtection="0"/>
    <xf numFmtId="0" fontId="3" fillId="0" borderId="0" applyNumberFormat="0" applyFill="0" applyBorder="0" applyAlignment="0" applyProtection="0"/>
    <xf numFmtId="170" fontId="3" fillId="0" borderId="0" applyFill="0" applyBorder="0" applyAlignment="0"/>
    <xf numFmtId="171" fontId="3" fillId="0" borderId="0" applyFont="0" applyFill="0" applyBorder="0" applyAlignment="0" applyProtection="0"/>
    <xf numFmtId="164" fontId="1" fillId="0" borderId="0" applyFont="0" applyFill="0" applyBorder="0" applyAlignment="0" applyProtection="0"/>
    <xf numFmtId="0" fontId="25" fillId="0" borderId="0" applyNumberFormat="0" applyAlignment="0">
      <alignment horizontal="left"/>
    </xf>
    <xf numFmtId="0" fontId="26" fillId="0" borderId="0" applyNumberFormat="0" applyAlignment="0">
      <alignment horizontal="left"/>
    </xf>
    <xf numFmtId="37" fontId="27" fillId="3" borderId="0" applyNumberFormat="0" applyFill="0" applyBorder="0" applyAlignment="0" applyProtection="0"/>
    <xf numFmtId="0" fontId="12" fillId="0" borderId="25" applyNumberFormat="0" applyAlignment="0" applyProtection="0">
      <alignment horizontal="left" vertical="center"/>
    </xf>
    <xf numFmtId="0" fontId="12" fillId="0" borderId="17">
      <alignment horizontal="left" vertical="center"/>
    </xf>
    <xf numFmtId="0" fontId="3" fillId="0" borderId="0"/>
    <xf numFmtId="0" fontId="3" fillId="0" borderId="0"/>
    <xf numFmtId="0" fontId="3" fillId="0" borderId="0"/>
    <xf numFmtId="0" fontId="3" fillId="0" borderId="0"/>
    <xf numFmtId="0" fontId="3" fillId="0" borderId="0"/>
    <xf numFmtId="14" fontId="28" fillId="0" borderId="0" applyNumberFormat="0" applyFill="0" applyBorder="0" applyAlignment="0" applyProtection="0">
      <alignment horizontal="left"/>
    </xf>
    <xf numFmtId="4" fontId="29" fillId="4" borderId="26" applyNumberFormat="0" applyProtection="0">
      <alignment vertical="center"/>
    </xf>
    <xf numFmtId="4" fontId="30" fillId="4" borderId="26" applyNumberFormat="0" applyProtection="0">
      <alignment vertical="center"/>
    </xf>
    <xf numFmtId="4" fontId="29" fillId="4" borderId="26" applyNumberFormat="0" applyProtection="0">
      <alignment horizontal="left" vertical="center" indent="1"/>
    </xf>
    <xf numFmtId="4" fontId="29" fillId="4" borderId="26" applyNumberFormat="0" applyProtection="0">
      <alignment horizontal="left" vertical="center" indent="1"/>
    </xf>
    <xf numFmtId="0" fontId="3" fillId="5" borderId="26" applyNumberFormat="0" applyProtection="0">
      <alignment horizontal="left" vertical="center" indent="1"/>
    </xf>
    <xf numFmtId="4" fontId="29" fillId="6" borderId="26" applyNumberFormat="0" applyProtection="0">
      <alignment horizontal="right" vertical="center"/>
    </xf>
    <xf numFmtId="4" fontId="29" fillId="7" borderId="26" applyNumberFormat="0" applyProtection="0">
      <alignment horizontal="right" vertical="center"/>
    </xf>
    <xf numFmtId="4" fontId="29" fillId="8" borderId="26" applyNumberFormat="0" applyProtection="0">
      <alignment horizontal="right" vertical="center"/>
    </xf>
    <xf numFmtId="4" fontId="29" fillId="9" borderId="26" applyNumberFormat="0" applyProtection="0">
      <alignment horizontal="right" vertical="center"/>
    </xf>
    <xf numFmtId="4" fontId="29" fillId="10" borderId="26" applyNumberFormat="0" applyProtection="0">
      <alignment horizontal="right" vertical="center"/>
    </xf>
    <xf numFmtId="4" fontId="29" fillId="11" borderId="26" applyNumberFormat="0" applyProtection="0">
      <alignment horizontal="right" vertical="center"/>
    </xf>
    <xf numFmtId="4" fontId="29" fillId="12" borderId="26" applyNumberFormat="0" applyProtection="0">
      <alignment horizontal="right" vertical="center"/>
    </xf>
    <xf numFmtId="4" fontId="29" fillId="13" borderId="26" applyNumberFormat="0" applyProtection="0">
      <alignment horizontal="right" vertical="center"/>
    </xf>
    <xf numFmtId="4" fontId="29" fillId="14" borderId="26" applyNumberFormat="0" applyProtection="0">
      <alignment horizontal="right" vertical="center"/>
    </xf>
    <xf numFmtId="4" fontId="31" fillId="15" borderId="26" applyNumberFormat="0" applyProtection="0">
      <alignment horizontal="left" vertical="center" indent="1"/>
    </xf>
    <xf numFmtId="4" fontId="29" fillId="16" borderId="27" applyNumberFormat="0" applyProtection="0">
      <alignment horizontal="left" vertical="center" indent="1"/>
    </xf>
    <xf numFmtId="4" fontId="32" fillId="17" borderId="0" applyNumberFormat="0" applyProtection="0">
      <alignment horizontal="left" vertical="center" indent="1"/>
    </xf>
    <xf numFmtId="0" fontId="3" fillId="5" borderId="26" applyNumberFormat="0" applyProtection="0">
      <alignment horizontal="left" vertical="center" indent="1"/>
    </xf>
    <xf numFmtId="4" fontId="29" fillId="16" borderId="26" applyNumberFormat="0" applyProtection="0">
      <alignment horizontal="left" vertical="center" indent="1"/>
    </xf>
    <xf numFmtId="4" fontId="29" fillId="18" borderId="26" applyNumberFormat="0" applyProtection="0">
      <alignment horizontal="left" vertical="center" indent="1"/>
    </xf>
    <xf numFmtId="0" fontId="3" fillId="18" borderId="26" applyNumberFormat="0" applyProtection="0">
      <alignment horizontal="left" vertical="center" indent="1"/>
    </xf>
    <xf numFmtId="0" fontId="3" fillId="18" borderId="26" applyNumberFormat="0" applyProtection="0">
      <alignment horizontal="left" vertical="center" indent="1"/>
    </xf>
    <xf numFmtId="0" fontId="3" fillId="19" borderId="26" applyNumberFormat="0" applyProtection="0">
      <alignment horizontal="left" vertical="center" indent="1"/>
    </xf>
    <xf numFmtId="0" fontId="3" fillId="19" borderId="26" applyNumberFormat="0" applyProtection="0">
      <alignment horizontal="left" vertical="center" indent="1"/>
    </xf>
    <xf numFmtId="0" fontId="3" fillId="20" borderId="26" applyNumberFormat="0" applyProtection="0">
      <alignment horizontal="left" vertical="center" indent="1"/>
    </xf>
    <xf numFmtId="0" fontId="3" fillId="20" borderId="26" applyNumberFormat="0" applyProtection="0">
      <alignment horizontal="left" vertical="center" indent="1"/>
    </xf>
    <xf numFmtId="0" fontId="3" fillId="5" borderId="26" applyNumberFormat="0" applyProtection="0">
      <alignment horizontal="left" vertical="center" indent="1"/>
    </xf>
    <xf numFmtId="0" fontId="3" fillId="5" borderId="26" applyNumberFormat="0" applyProtection="0">
      <alignment horizontal="left" vertical="center" indent="1"/>
    </xf>
    <xf numFmtId="4" fontId="29" fillId="21" borderId="26" applyNumberFormat="0" applyProtection="0">
      <alignment vertical="center"/>
    </xf>
    <xf numFmtId="4" fontId="30" fillId="21" borderId="26" applyNumberFormat="0" applyProtection="0">
      <alignment vertical="center"/>
    </xf>
    <xf numFmtId="4" fontId="29" fillId="21" borderId="26" applyNumberFormat="0" applyProtection="0">
      <alignment horizontal="left" vertical="center" indent="1"/>
    </xf>
    <xf numFmtId="4" fontId="29" fillId="21" borderId="26" applyNumberFormat="0" applyProtection="0">
      <alignment horizontal="left" vertical="center" indent="1"/>
    </xf>
    <xf numFmtId="4" fontId="29" fillId="16" borderId="26" applyNumberFormat="0" applyProtection="0">
      <alignment horizontal="right" vertical="center"/>
    </xf>
    <xf numFmtId="4" fontId="30" fillId="16" borderId="26" applyNumberFormat="0" applyProtection="0">
      <alignment horizontal="right" vertical="center"/>
    </xf>
    <xf numFmtId="0" fontId="3" fillId="5" borderId="26" applyNumberFormat="0" applyProtection="0">
      <alignment horizontal="left" vertical="center" indent="1"/>
    </xf>
    <xf numFmtId="0" fontId="3" fillId="5" borderId="26" applyNumberFormat="0" applyProtection="0">
      <alignment horizontal="left" vertical="center" indent="1"/>
    </xf>
    <xf numFmtId="0" fontId="33" fillId="0" borderId="0"/>
    <xf numFmtId="4" fontId="34" fillId="16" borderId="26" applyNumberFormat="0" applyProtection="0">
      <alignment horizontal="right" vertical="center"/>
    </xf>
    <xf numFmtId="0" fontId="3" fillId="0" borderId="0"/>
    <xf numFmtId="40" fontId="35" fillId="0" borderId="0" applyBorder="0">
      <alignment horizontal="right"/>
    </xf>
    <xf numFmtId="172" fontId="36" fillId="22" borderId="2"/>
    <xf numFmtId="173" fontId="3" fillId="0" borderId="0" applyFont="0" applyFill="0" applyBorder="0" applyAlignment="0" applyProtection="0"/>
    <xf numFmtId="171" fontId="3" fillId="0" borderId="0" applyFont="0" applyFill="0" applyBorder="0" applyAlignment="0" applyProtection="0"/>
    <xf numFmtId="174" fontId="3" fillId="0" borderId="0" applyFont="0" applyFill="0" applyBorder="0" applyAlignment="0" applyProtection="0"/>
    <xf numFmtId="175" fontId="3" fillId="0" borderId="0" applyFont="0" applyFill="0" applyBorder="0" applyAlignment="0" applyProtection="0"/>
  </cellStyleXfs>
  <cellXfs count="280">
    <xf numFmtId="0" fontId="0" fillId="0" borderId="0" xfId="0"/>
    <xf numFmtId="0" fontId="11" fillId="0" borderId="0" xfId="0" applyFont="1" applyBorder="1" applyAlignment="1">
      <alignment horizontal="right"/>
    </xf>
    <xf numFmtId="0" fontId="12" fillId="0" borderId="8" xfId="0" applyFont="1" applyBorder="1" applyAlignment="1">
      <alignment horizontal="right"/>
    </xf>
    <xf numFmtId="0" fontId="12" fillId="0" borderId="0" xfId="0" applyFont="1" applyBorder="1" applyAlignment="1">
      <alignment horizontal="right"/>
    </xf>
    <xf numFmtId="0" fontId="11" fillId="0" borderId="9" xfId="0" applyFont="1" applyBorder="1" applyAlignment="1">
      <alignment horizontal="right"/>
    </xf>
    <xf numFmtId="0" fontId="12" fillId="0" borderId="6" xfId="0" applyFont="1" applyBorder="1" applyAlignment="1">
      <alignment horizontal="right"/>
    </xf>
    <xf numFmtId="0" fontId="12" fillId="0" borderId="12" xfId="0" applyFont="1" applyFill="1" applyBorder="1" applyAlignment="1">
      <alignment horizontal="right"/>
    </xf>
    <xf numFmtId="0" fontId="11" fillId="0" borderId="0" xfId="0" applyFont="1" applyBorder="1"/>
    <xf numFmtId="0" fontId="0" fillId="0" borderId="0" xfId="0" applyBorder="1"/>
    <xf numFmtId="0" fontId="11" fillId="0" borderId="4" xfId="0" applyFont="1" applyBorder="1"/>
    <xf numFmtId="0" fontId="11" fillId="0" borderId="12" xfId="0" applyFont="1" applyFill="1" applyBorder="1" applyAlignment="1">
      <alignment horizontal="right"/>
    </xf>
    <xf numFmtId="0" fontId="11" fillId="0" borderId="0" xfId="0" applyFont="1"/>
    <xf numFmtId="0" fontId="11" fillId="0" borderId="0" xfId="0" applyFont="1" applyBorder="1" applyAlignment="1">
      <alignment horizontal="left" vertical="top"/>
    </xf>
    <xf numFmtId="168" fontId="12" fillId="0" borderId="1" xfId="2" applyNumberFormat="1" applyFont="1" applyFill="1" applyBorder="1" applyAlignment="1">
      <alignment horizontal="right" vertical="top"/>
    </xf>
    <xf numFmtId="168" fontId="12" fillId="0" borderId="0" xfId="2" applyNumberFormat="1" applyFont="1" applyFill="1" applyBorder="1" applyAlignment="1">
      <alignment horizontal="right" vertical="top"/>
    </xf>
    <xf numFmtId="168" fontId="11" fillId="0" borderId="13" xfId="2" applyNumberFormat="1" applyFont="1" applyBorder="1" applyAlignment="1">
      <alignment vertical="top"/>
    </xf>
    <xf numFmtId="168" fontId="11" fillId="0" borderId="0" xfId="2" applyNumberFormat="1" applyFont="1" applyFill="1" applyBorder="1" applyAlignment="1">
      <alignment horizontal="right" vertical="top"/>
    </xf>
    <xf numFmtId="43" fontId="11" fillId="0" borderId="13" xfId="2" applyFont="1" applyBorder="1" applyAlignment="1">
      <alignment horizontal="right" vertical="top"/>
    </xf>
    <xf numFmtId="168" fontId="12" fillId="0" borderId="1" xfId="2" quotePrefix="1" applyNumberFormat="1" applyFont="1" applyFill="1" applyBorder="1" applyAlignment="1">
      <alignment horizontal="right" vertical="top"/>
    </xf>
    <xf numFmtId="168" fontId="12" fillId="0" borderId="1" xfId="2" applyNumberFormat="1" applyFont="1" applyBorder="1" applyAlignment="1">
      <alignment horizontal="right" vertical="top"/>
    </xf>
    <xf numFmtId="168" fontId="12" fillId="0" borderId="19" xfId="2" applyNumberFormat="1" applyFont="1" applyFill="1" applyBorder="1" applyAlignment="1">
      <alignment horizontal="right" vertical="top"/>
    </xf>
    <xf numFmtId="0" fontId="12" fillId="0" borderId="0" xfId="0" applyFont="1" applyBorder="1" applyAlignment="1">
      <alignment horizontal="left" vertical="top"/>
    </xf>
    <xf numFmtId="0" fontId="11" fillId="0" borderId="0" xfId="0" applyFont="1" applyBorder="1" applyAlignment="1">
      <alignment horizontal="left"/>
    </xf>
    <xf numFmtId="168" fontId="11" fillId="0" borderId="13" xfId="3" applyNumberFormat="1" applyFont="1" applyBorder="1" applyAlignment="1">
      <alignment vertical="top"/>
    </xf>
    <xf numFmtId="43" fontId="11" fillId="0" borderId="13" xfId="3" applyFont="1" applyBorder="1" applyAlignment="1">
      <alignment horizontal="right" vertical="top"/>
    </xf>
    <xf numFmtId="168" fontId="12" fillId="0" borderId="1" xfId="3" applyNumberFormat="1" applyFont="1" applyBorder="1" applyAlignment="1">
      <alignment horizontal="right" vertical="top"/>
    </xf>
    <xf numFmtId="168" fontId="12" fillId="0" borderId="13" xfId="3" applyNumberFormat="1" applyFont="1" applyBorder="1" applyAlignment="1">
      <alignment vertical="top"/>
    </xf>
    <xf numFmtId="43" fontId="12" fillId="0" borderId="13" xfId="3" applyFont="1" applyBorder="1" applyAlignment="1">
      <alignment horizontal="right" vertical="top"/>
    </xf>
    <xf numFmtId="168" fontId="11" fillId="0" borderId="1" xfId="3" applyNumberFormat="1" applyFont="1" applyBorder="1" applyAlignment="1">
      <alignment horizontal="right" vertical="top"/>
    </xf>
    <xf numFmtId="0" fontId="12" fillId="0" borderId="11" xfId="0" applyFont="1" applyFill="1" applyBorder="1" applyAlignment="1">
      <alignment horizontal="center"/>
    </xf>
    <xf numFmtId="0" fontId="12" fillId="0" borderId="12" xfId="0" applyFont="1" applyFill="1" applyBorder="1" applyAlignment="1">
      <alignment horizontal="right" vertical="center"/>
    </xf>
    <xf numFmtId="0" fontId="12" fillId="0" borderId="17" xfId="0" applyFont="1" applyFill="1" applyBorder="1" applyAlignment="1">
      <alignment horizontal="right" vertical="center" wrapText="1"/>
    </xf>
    <xf numFmtId="0" fontId="12" fillId="0" borderId="11" xfId="0" applyFont="1" applyFill="1" applyBorder="1" applyAlignment="1">
      <alignment horizontal="right" vertical="center"/>
    </xf>
    <xf numFmtId="0" fontId="11" fillId="0" borderId="12" xfId="0" applyFont="1" applyFill="1" applyBorder="1" applyAlignment="1">
      <alignment horizontal="right" vertical="center"/>
    </xf>
    <xf numFmtId="0" fontId="11" fillId="0" borderId="17" xfId="0" applyFont="1" applyFill="1" applyBorder="1" applyAlignment="1">
      <alignment horizontal="right" vertical="center" wrapText="1"/>
    </xf>
    <xf numFmtId="0" fontId="12" fillId="0" borderId="11" xfId="0" applyFont="1" applyBorder="1" applyAlignment="1">
      <alignment horizontal="right" vertical="center"/>
    </xf>
    <xf numFmtId="168" fontId="12" fillId="0" borderId="0" xfId="2" applyNumberFormat="1" applyFont="1" applyFill="1" applyBorder="1"/>
    <xf numFmtId="168" fontId="11" fillId="0" borderId="0" xfId="2" applyNumberFormat="1" applyFont="1" applyFill="1" applyBorder="1"/>
    <xf numFmtId="0" fontId="11" fillId="0" borderId="6" xfId="0" applyFont="1" applyBorder="1"/>
    <xf numFmtId="0" fontId="11" fillId="0" borderId="0" xfId="0" applyFont="1" applyFill="1" applyBorder="1"/>
    <xf numFmtId="0" fontId="11" fillId="0" borderId="0" xfId="0" applyFont="1" applyFill="1" applyBorder="1" applyAlignment="1">
      <alignment vertical="top"/>
    </xf>
    <xf numFmtId="0" fontId="0" fillId="0" borderId="7" xfId="0" applyBorder="1"/>
    <xf numFmtId="0" fontId="11" fillId="0" borderId="7" xfId="0" applyFont="1" applyBorder="1" applyAlignment="1">
      <alignment horizontal="left"/>
    </xf>
    <xf numFmtId="0" fontId="11" fillId="0" borderId="1" xfId="0" applyFont="1" applyBorder="1" applyAlignment="1">
      <alignment horizontal="left"/>
    </xf>
    <xf numFmtId="169" fontId="13" fillId="0" borderId="13" xfId="2" applyNumberFormat="1" applyFont="1" applyBorder="1"/>
    <xf numFmtId="169" fontId="17" fillId="0" borderId="1" xfId="2" applyNumberFormat="1" applyFont="1" applyBorder="1"/>
    <xf numFmtId="0" fontId="11" fillId="0" borderId="11" xfId="0" applyFont="1" applyBorder="1" applyAlignment="1">
      <alignment horizontal="right"/>
    </xf>
    <xf numFmtId="169" fontId="13" fillId="0" borderId="13" xfId="2" applyNumberFormat="1" applyFont="1" applyFill="1" applyBorder="1" applyAlignment="1">
      <alignment horizontal="right"/>
    </xf>
    <xf numFmtId="169" fontId="18" fillId="0" borderId="13" xfId="2" applyNumberFormat="1" applyFont="1" applyBorder="1"/>
    <xf numFmtId="0" fontId="0" fillId="0" borderId="7" xfId="0" applyBorder="1" applyAlignment="1">
      <alignment wrapText="1"/>
    </xf>
    <xf numFmtId="0" fontId="11" fillId="0" borderId="13" xfId="0" applyFont="1" applyBorder="1" applyAlignment="1">
      <alignment horizontal="left" wrapText="1"/>
    </xf>
    <xf numFmtId="0" fontId="11" fillId="0" borderId="13" xfId="0" applyFont="1" applyBorder="1" applyAlignment="1">
      <alignment wrapText="1"/>
    </xf>
    <xf numFmtId="0" fontId="3" fillId="0" borderId="0" xfId="0" applyFont="1"/>
    <xf numFmtId="168" fontId="11" fillId="0" borderId="0" xfId="0" applyNumberFormat="1" applyFont="1"/>
    <xf numFmtId="43" fontId="11" fillId="0" borderId="0" xfId="2" applyFont="1"/>
    <xf numFmtId="43" fontId="0" fillId="0" borderId="0" xfId="2" applyFont="1"/>
    <xf numFmtId="0" fontId="22" fillId="0" borderId="0" xfId="0" applyFont="1" applyFill="1" applyBorder="1"/>
    <xf numFmtId="0" fontId="22" fillId="0" borderId="0" xfId="0" applyFont="1" applyBorder="1"/>
    <xf numFmtId="0" fontId="12" fillId="0" borderId="0" xfId="0" applyFont="1" applyFill="1" applyBorder="1" applyAlignment="1">
      <alignment horizontal="center"/>
    </xf>
    <xf numFmtId="43" fontId="11" fillId="0" borderId="0" xfId="3" applyFont="1" applyBorder="1" applyAlignment="1">
      <alignment horizontal="right" vertical="top"/>
    </xf>
    <xf numFmtId="169" fontId="24" fillId="0" borderId="13" xfId="2" applyNumberFormat="1" applyFont="1" applyBorder="1"/>
    <xf numFmtId="0" fontId="3" fillId="0" borderId="6" xfId="0" applyFont="1" applyBorder="1"/>
    <xf numFmtId="0" fontId="11" fillId="0" borderId="6" xfId="0" applyFont="1" applyBorder="1" applyAlignment="1">
      <alignment vertical="top"/>
    </xf>
    <xf numFmtId="168" fontId="11" fillId="0" borderId="6" xfId="2" applyNumberFormat="1" applyFont="1" applyFill="1" applyBorder="1" applyAlignment="1">
      <alignment horizontal="right" vertical="top"/>
    </xf>
    <xf numFmtId="43" fontId="11" fillId="0" borderId="9" xfId="2" applyFont="1" applyBorder="1" applyAlignment="1">
      <alignment horizontal="right" vertical="top"/>
    </xf>
    <xf numFmtId="0" fontId="11" fillId="0" borderId="6" xfId="0" applyFont="1" applyBorder="1" applyAlignment="1">
      <alignment horizontal="left"/>
    </xf>
    <xf numFmtId="0" fontId="11" fillId="0" borderId="9" xfId="0" applyFont="1" applyBorder="1" applyAlignment="1">
      <alignment wrapText="1"/>
    </xf>
    <xf numFmtId="168" fontId="13" fillId="0" borderId="9" xfId="2" applyNumberFormat="1" applyFont="1" applyBorder="1"/>
    <xf numFmtId="168" fontId="37" fillId="0" borderId="6" xfId="2" applyNumberFormat="1" applyFont="1" applyFill="1" applyBorder="1" applyAlignment="1">
      <alignment horizontal="right" vertical="top"/>
    </xf>
    <xf numFmtId="168" fontId="22" fillId="0" borderId="9" xfId="2" applyNumberFormat="1" applyFont="1" applyBorder="1" applyAlignment="1">
      <alignment vertical="top"/>
    </xf>
    <xf numFmtId="0" fontId="19" fillId="0" borderId="0" xfId="0" applyFont="1" applyBorder="1" applyAlignment="1">
      <alignment horizontal="center" wrapText="1"/>
    </xf>
    <xf numFmtId="168" fontId="11" fillId="0" borderId="19" xfId="3" applyNumberFormat="1" applyFont="1" applyBorder="1" applyAlignment="1">
      <alignment horizontal="right" vertical="top"/>
    </xf>
    <xf numFmtId="168" fontId="11" fillId="0" borderId="23" xfId="3" applyNumberFormat="1" applyFont="1" applyBorder="1" applyAlignment="1">
      <alignment horizontal="right" vertical="top"/>
    </xf>
    <xf numFmtId="10" fontId="3" fillId="0" borderId="0" xfId="16" applyNumberFormat="1" applyFont="1"/>
    <xf numFmtId="43" fontId="0" fillId="0" borderId="0" xfId="0" applyNumberFormat="1"/>
    <xf numFmtId="168" fontId="37" fillId="23" borderId="19" xfId="2" applyNumberFormat="1" applyFont="1" applyFill="1" applyBorder="1" applyAlignment="1">
      <alignment horizontal="right" vertical="top"/>
    </xf>
    <xf numFmtId="168" fontId="11" fillId="0" borderId="0" xfId="2" applyNumberFormat="1" applyFont="1" applyBorder="1" applyAlignment="1">
      <alignment horizontal="right" vertical="top"/>
    </xf>
    <xf numFmtId="168" fontId="11" fillId="0" borderId="1" xfId="2" applyNumberFormat="1" applyFont="1" applyFill="1" applyBorder="1" applyAlignment="1">
      <alignment horizontal="right" vertical="top"/>
    </xf>
    <xf numFmtId="168" fontId="11" fillId="0" borderId="1" xfId="2" quotePrefix="1" applyNumberFormat="1" applyFont="1" applyFill="1" applyBorder="1" applyAlignment="1">
      <alignment horizontal="right" vertical="top"/>
    </xf>
    <xf numFmtId="168" fontId="11" fillId="0" borderId="1" xfId="2" applyNumberFormat="1" applyFont="1" applyBorder="1" applyAlignment="1">
      <alignment horizontal="right" vertical="top"/>
    </xf>
    <xf numFmtId="0" fontId="11" fillId="0" borderId="13" xfId="0" applyFont="1" applyBorder="1" applyAlignment="1">
      <alignment horizontal="left" vertical="top"/>
    </xf>
    <xf numFmtId="168" fontId="12" fillId="0" borderId="1" xfId="4" applyNumberFormat="1" applyFont="1" applyBorder="1" applyAlignment="1">
      <alignment horizontal="right" vertical="top"/>
    </xf>
    <xf numFmtId="168" fontId="12" fillId="0" borderId="19" xfId="4" applyNumberFormat="1" applyFont="1" applyBorder="1" applyAlignment="1">
      <alignment horizontal="right" vertical="top"/>
    </xf>
    <xf numFmtId="168" fontId="12" fillId="0" borderId="23" xfId="4" applyNumberFormat="1" applyFont="1" applyBorder="1" applyAlignment="1">
      <alignment horizontal="right" vertical="top"/>
    </xf>
    <xf numFmtId="0" fontId="10" fillId="0" borderId="0" xfId="0" applyFont="1"/>
    <xf numFmtId="0" fontId="16" fillId="0" borderId="0" xfId="0" applyFont="1" applyBorder="1" applyAlignment="1">
      <alignment horizontal="center"/>
    </xf>
    <xf numFmtId="168" fontId="11" fillId="0" borderId="19" xfId="2" quotePrefix="1" applyNumberFormat="1" applyFont="1" applyBorder="1" applyAlignment="1">
      <alignment horizontal="right" vertical="top"/>
    </xf>
    <xf numFmtId="0" fontId="12" fillId="0" borderId="4" xfId="0" applyFont="1" applyBorder="1"/>
    <xf numFmtId="0" fontId="11" fillId="0" borderId="4" xfId="0" applyFont="1" applyBorder="1" applyAlignment="1">
      <alignment horizontal="left" wrapText="1"/>
    </xf>
    <xf numFmtId="0" fontId="12" fillId="0" borderId="18" xfId="0" applyFont="1" applyBorder="1"/>
    <xf numFmtId="0" fontId="11" fillId="0" borderId="24" xfId="0" applyFont="1" applyBorder="1"/>
    <xf numFmtId="0" fontId="12" fillId="0" borderId="29" xfId="0" applyFont="1" applyBorder="1"/>
    <xf numFmtId="0" fontId="12" fillId="0" borderId="4" xfId="0" applyFont="1" applyFill="1" applyBorder="1" applyAlignment="1">
      <alignment horizontal="center" wrapText="1"/>
    </xf>
    <xf numFmtId="43" fontId="22" fillId="0" borderId="0" xfId="2" applyFont="1"/>
    <xf numFmtId="0" fontId="12" fillId="0" borderId="0" xfId="0" applyFont="1" applyFill="1" applyBorder="1" applyAlignment="1">
      <alignment horizontal="center" wrapText="1"/>
    </xf>
    <xf numFmtId="0" fontId="12" fillId="0" borderId="5" xfId="0" applyFont="1" applyFill="1" applyBorder="1" applyAlignment="1">
      <alignment horizontal="center" wrapText="1"/>
    </xf>
    <xf numFmtId="0" fontId="12" fillId="0" borderId="4" xfId="0" applyFont="1" applyBorder="1" applyAlignment="1">
      <alignment wrapText="1"/>
    </xf>
    <xf numFmtId="177" fontId="12" fillId="0" borderId="1" xfId="4" applyNumberFormat="1" applyFont="1" applyBorder="1" applyAlignment="1">
      <alignment horizontal="right" vertical="top"/>
    </xf>
    <xf numFmtId="177" fontId="11" fillId="0" borderId="13" xfId="0" applyNumberFormat="1" applyFont="1" applyBorder="1" applyAlignment="1">
      <alignment horizontal="left" wrapText="1"/>
    </xf>
    <xf numFmtId="177" fontId="11" fillId="0" borderId="0" xfId="0" applyNumberFormat="1" applyFont="1" applyBorder="1" applyAlignment="1">
      <alignment horizontal="left" wrapText="1"/>
    </xf>
    <xf numFmtId="177" fontId="13" fillId="0" borderId="13" xfId="2" applyNumberFormat="1" applyFont="1" applyBorder="1"/>
    <xf numFmtId="177" fontId="12" fillId="0" borderId="1" xfId="3" applyNumberFormat="1" applyFont="1" applyBorder="1" applyAlignment="1">
      <alignment horizontal="right" vertical="top"/>
    </xf>
    <xf numFmtId="177" fontId="11" fillId="0" borderId="13" xfId="0" applyNumberFormat="1" applyFont="1" applyFill="1" applyBorder="1" applyAlignment="1">
      <alignment wrapText="1"/>
    </xf>
    <xf numFmtId="43" fontId="11" fillId="0" borderId="19" xfId="2" applyFont="1" applyBorder="1" applyAlignment="1">
      <alignment horizontal="right" vertical="top"/>
    </xf>
    <xf numFmtId="0" fontId="0" fillId="0" borderId="0" xfId="0" applyAlignment="1">
      <alignment horizontal="left" wrapText="1"/>
    </xf>
    <xf numFmtId="43" fontId="11" fillId="0" borderId="1" xfId="2" applyFont="1" applyBorder="1" applyAlignment="1">
      <alignment horizontal="right" vertical="top"/>
    </xf>
    <xf numFmtId="168" fontId="13" fillId="0" borderId="13" xfId="2" applyNumberFormat="1" applyFont="1" applyBorder="1"/>
    <xf numFmtId="168" fontId="12" fillId="0" borderId="19" xfId="3" applyNumberFormat="1" applyFont="1" applyBorder="1" applyAlignment="1">
      <alignment horizontal="right" vertical="top"/>
    </xf>
    <xf numFmtId="168" fontId="11" fillId="0" borderId="13" xfId="0" applyNumberFormat="1" applyFont="1" applyFill="1" applyBorder="1" applyAlignment="1">
      <alignment wrapText="1"/>
    </xf>
    <xf numFmtId="0" fontId="12" fillId="0" borderId="0" xfId="0" applyFont="1" applyBorder="1" applyAlignment="1">
      <alignment horizontal="right" vertical="center"/>
    </xf>
    <xf numFmtId="43" fontId="11" fillId="0" borderId="0" xfId="2" applyFont="1" applyBorder="1" applyAlignment="1">
      <alignment horizontal="right" vertical="top"/>
    </xf>
    <xf numFmtId="43" fontId="12" fillId="0" borderId="0" xfId="3" applyFont="1" applyBorder="1" applyAlignment="1">
      <alignment horizontal="right" vertical="top"/>
    </xf>
    <xf numFmtId="169" fontId="13" fillId="0" borderId="0" xfId="2" applyNumberFormat="1" applyFont="1" applyBorder="1"/>
    <xf numFmtId="169" fontId="13" fillId="0" borderId="0" xfId="2" applyNumberFormat="1" applyFont="1" applyFill="1" applyBorder="1" applyAlignment="1">
      <alignment horizontal="right"/>
    </xf>
    <xf numFmtId="169" fontId="18" fillId="0" borderId="0" xfId="2" applyNumberFormat="1" applyFont="1" applyBorder="1"/>
    <xf numFmtId="169" fontId="24" fillId="0" borderId="0" xfId="2" applyNumberFormat="1" applyFont="1" applyBorder="1"/>
    <xf numFmtId="168" fontId="13" fillId="0" borderId="0" xfId="2" applyNumberFormat="1" applyFont="1" applyBorder="1"/>
    <xf numFmtId="168" fontId="12" fillId="0" borderId="6" xfId="2" applyNumberFormat="1" applyFont="1" applyFill="1" applyBorder="1"/>
    <xf numFmtId="0" fontId="11" fillId="0" borderId="3" xfId="0" applyFont="1" applyBorder="1"/>
    <xf numFmtId="0" fontId="12" fillId="0" borderId="0" xfId="0" applyFont="1" applyBorder="1" applyAlignment="1">
      <alignment horizontal="center" wrapText="1"/>
    </xf>
    <xf numFmtId="0" fontId="11" fillId="0" borderId="0" xfId="0" applyFont="1" applyAlignment="1">
      <alignment horizontal="left" wrapText="1"/>
    </xf>
    <xf numFmtId="176" fontId="12" fillId="0" borderId="0" xfId="2" applyNumberFormat="1" applyFont="1" applyBorder="1" applyAlignment="1">
      <alignment horizontal="center"/>
    </xf>
    <xf numFmtId="176" fontId="11" fillId="0" borderId="0" xfId="2" applyNumberFormat="1" applyFont="1" applyBorder="1" applyAlignment="1">
      <alignment horizontal="center"/>
    </xf>
    <xf numFmtId="43" fontId="12" fillId="0" borderId="0" xfId="2" applyFont="1" applyFill="1" applyBorder="1" applyAlignment="1">
      <alignment horizontal="right"/>
    </xf>
    <xf numFmtId="178" fontId="11" fillId="0" borderId="0" xfId="2" applyNumberFormat="1" applyFont="1" applyFill="1" applyBorder="1" applyAlignment="1">
      <alignment horizontal="right"/>
    </xf>
    <xf numFmtId="178" fontId="12" fillId="0" borderId="0" xfId="2" applyNumberFormat="1" applyFont="1" applyFill="1" applyBorder="1"/>
    <xf numFmtId="178" fontId="11" fillId="0" borderId="0" xfId="2" applyNumberFormat="1" applyFont="1" applyFill="1" applyBorder="1"/>
    <xf numFmtId="0" fontId="11" fillId="0" borderId="32" xfId="0" applyFont="1" applyBorder="1" applyAlignment="1">
      <alignment horizontal="right"/>
    </xf>
    <xf numFmtId="0" fontId="12" fillId="0" borderId="32" xfId="0" applyFont="1" applyFill="1" applyBorder="1" applyAlignment="1">
      <alignment horizontal="center"/>
    </xf>
    <xf numFmtId="0" fontId="12" fillId="0" borderId="2" xfId="0" applyFont="1" applyBorder="1" applyAlignment="1">
      <alignment horizontal="right" vertical="center"/>
    </xf>
    <xf numFmtId="0" fontId="11" fillId="0" borderId="33" xfId="0" applyFont="1" applyBorder="1"/>
    <xf numFmtId="176" fontId="12" fillId="0" borderId="15" xfId="2" applyNumberFormat="1" applyFont="1" applyBorder="1" applyAlignment="1">
      <alignment horizontal="center"/>
    </xf>
    <xf numFmtId="43" fontId="12" fillId="0" borderId="22" xfId="2" applyFont="1" applyFill="1" applyBorder="1"/>
    <xf numFmtId="168" fontId="11" fillId="0" borderId="19" xfId="4" applyNumberFormat="1" applyFont="1" applyBorder="1" applyAlignment="1">
      <alignment horizontal="right" vertical="top"/>
    </xf>
    <xf numFmtId="168" fontId="11" fillId="0" borderId="34" xfId="2" applyNumberFormat="1" applyFont="1" applyBorder="1" applyAlignment="1">
      <alignment horizontal="right"/>
    </xf>
    <xf numFmtId="168" fontId="12" fillId="0" borderId="34" xfId="2" applyNumberFormat="1" applyFont="1" applyFill="1" applyBorder="1" applyAlignment="1">
      <alignment horizontal="right"/>
    </xf>
    <xf numFmtId="168" fontId="11" fillId="0" borderId="34" xfId="2" applyNumberFormat="1" applyFont="1" applyFill="1" applyBorder="1" applyAlignment="1">
      <alignment horizontal="right"/>
    </xf>
    <xf numFmtId="168" fontId="12" fillId="0" borderId="35" xfId="2" applyNumberFormat="1" applyFont="1" applyFill="1" applyBorder="1"/>
    <xf numFmtId="168" fontId="12" fillId="0" borderId="36" xfId="0" applyNumberFormat="1" applyFont="1" applyFill="1" applyBorder="1"/>
    <xf numFmtId="168" fontId="12" fillId="0" borderId="37" xfId="2" applyNumberFormat="1" applyFont="1" applyFill="1" applyBorder="1"/>
    <xf numFmtId="43" fontId="10" fillId="0" borderId="0" xfId="2" applyFont="1" applyBorder="1"/>
    <xf numFmtId="0" fontId="10" fillId="0" borderId="0" xfId="0" applyFont="1" applyBorder="1"/>
    <xf numFmtId="168" fontId="10" fillId="0" borderId="0" xfId="0" applyNumberFormat="1" applyFont="1"/>
    <xf numFmtId="169" fontId="10" fillId="0" borderId="0" xfId="0" applyNumberFormat="1" applyFont="1"/>
    <xf numFmtId="43" fontId="10" fillId="0" borderId="0" xfId="2" applyFont="1"/>
    <xf numFmtId="169" fontId="12" fillId="0" borderId="1" xfId="2" applyNumberFormat="1" applyFont="1" applyFill="1" applyBorder="1" applyAlignment="1">
      <alignment horizontal="right" vertical="top"/>
    </xf>
    <xf numFmtId="10" fontId="11" fillId="0" borderId="0" xfId="16" applyNumberFormat="1" applyFont="1"/>
    <xf numFmtId="43" fontId="12" fillId="0" borderId="5" xfId="2" applyNumberFormat="1" applyFont="1" applyFill="1" applyBorder="1" applyAlignment="1">
      <alignment horizontal="right"/>
    </xf>
    <xf numFmtId="43" fontId="11" fillId="0" borderId="5" xfId="2" applyNumberFormat="1" applyFont="1" applyFill="1" applyBorder="1" applyAlignment="1">
      <alignment horizontal="right"/>
    </xf>
    <xf numFmtId="43" fontId="11" fillId="0" borderId="28" xfId="2" applyNumberFormat="1" applyFont="1" applyFill="1" applyBorder="1"/>
    <xf numFmtId="0" fontId="12" fillId="0" borderId="6" xfId="0" applyFont="1" applyFill="1" applyBorder="1" applyAlignment="1">
      <alignment horizontal="center"/>
    </xf>
    <xf numFmtId="0" fontId="19" fillId="0" borderId="6" xfId="0" applyFont="1" applyBorder="1" applyAlignment="1">
      <alignment horizontal="right"/>
    </xf>
    <xf numFmtId="0" fontId="12" fillId="0" borderId="0" xfId="0" applyFont="1" applyBorder="1" applyAlignment="1">
      <alignment horizontal="center"/>
    </xf>
    <xf numFmtId="176" fontId="12" fillId="0" borderId="31" xfId="2" applyNumberFormat="1" applyFont="1" applyBorder="1" applyAlignment="1">
      <alignment horizontal="center" wrapText="1"/>
    </xf>
    <xf numFmtId="168" fontId="12" fillId="0" borderId="24" xfId="0" applyNumberFormat="1" applyFont="1" applyFill="1" applyBorder="1"/>
    <xf numFmtId="2" fontId="12" fillId="0" borderId="10" xfId="2" applyNumberFormat="1" applyFont="1" applyFill="1" applyBorder="1"/>
    <xf numFmtId="0" fontId="16" fillId="0" borderId="4" xfId="0" applyFont="1" applyBorder="1" applyAlignment="1">
      <alignment horizontal="center"/>
    </xf>
    <xf numFmtId="0" fontId="16" fillId="0" borderId="5" xfId="0" applyFont="1" applyBorder="1" applyAlignment="1">
      <alignment horizontal="center"/>
    </xf>
    <xf numFmtId="0" fontId="3" fillId="0" borderId="18" xfId="0" applyFont="1" applyBorder="1"/>
    <xf numFmtId="0" fontId="12" fillId="0" borderId="38" xfId="0" applyFont="1" applyBorder="1" applyAlignment="1">
      <alignment horizontal="right"/>
    </xf>
    <xf numFmtId="0" fontId="11" fillId="0" borderId="4" xfId="0" applyFont="1" applyBorder="1" applyAlignment="1">
      <alignment horizontal="right"/>
    </xf>
    <xf numFmtId="0" fontId="11" fillId="0" borderId="10" xfId="0" applyFont="1" applyBorder="1" applyAlignment="1">
      <alignment horizontal="right"/>
    </xf>
    <xf numFmtId="0" fontId="11" fillId="0" borderId="18" xfId="0" applyFont="1" applyBorder="1" applyAlignment="1">
      <alignment horizontal="right"/>
    </xf>
    <xf numFmtId="0" fontId="12" fillId="0" borderId="28" xfId="0" applyFont="1" applyBorder="1" applyAlignment="1">
      <alignment horizontal="right" vertical="center"/>
    </xf>
    <xf numFmtId="0" fontId="11" fillId="0" borderId="4" xfId="0" applyFont="1" applyBorder="1" applyAlignment="1">
      <alignment horizontal="left" vertical="top"/>
    </xf>
    <xf numFmtId="43" fontId="11" fillId="0" borderId="5" xfId="2" applyFont="1" applyBorder="1" applyAlignment="1">
      <alignment horizontal="right" vertical="top"/>
    </xf>
    <xf numFmtId="0" fontId="11" fillId="0" borderId="4" xfId="0" quotePrefix="1" applyFont="1" applyBorder="1" applyAlignment="1">
      <alignment horizontal="left" vertical="top"/>
    </xf>
    <xf numFmtId="43" fontId="11" fillId="0" borderId="5" xfId="3" applyFont="1" applyBorder="1" applyAlignment="1">
      <alignment horizontal="right" vertical="top"/>
    </xf>
    <xf numFmtId="0" fontId="12" fillId="0" borderId="4" xfId="0" quotePrefix="1" applyFont="1" applyBorder="1" applyAlignment="1">
      <alignment horizontal="left" vertical="top"/>
    </xf>
    <xf numFmtId="43" fontId="12" fillId="0" borderId="5" xfId="3" applyFont="1" applyBorder="1" applyAlignment="1">
      <alignment horizontal="right" vertical="top"/>
    </xf>
    <xf numFmtId="0" fontId="11" fillId="0" borderId="18" xfId="0" applyFont="1" applyBorder="1" applyAlignment="1">
      <alignment vertical="top"/>
    </xf>
    <xf numFmtId="43" fontId="11" fillId="0" borderId="10" xfId="2" applyFont="1" applyBorder="1" applyAlignment="1">
      <alignment horizontal="right" vertical="top"/>
    </xf>
    <xf numFmtId="0" fontId="0" fillId="0" borderId="4" xfId="0" applyBorder="1"/>
    <xf numFmtId="2" fontId="0" fillId="0" borderId="0" xfId="0" applyNumberFormat="1" applyBorder="1"/>
    <xf numFmtId="168" fontId="0" fillId="0" borderId="0" xfId="0" applyNumberFormat="1" applyBorder="1"/>
    <xf numFmtId="0" fontId="0" fillId="0" borderId="5" xfId="0" applyBorder="1"/>
    <xf numFmtId="0" fontId="3" fillId="0" borderId="4" xfId="0" applyFont="1" applyBorder="1" applyAlignment="1">
      <alignment horizontal="left"/>
    </xf>
    <xf numFmtId="164" fontId="0" fillId="0" borderId="0" xfId="0" applyNumberFormat="1" applyBorder="1"/>
    <xf numFmtId="0" fontId="3" fillId="0" borderId="4" xfId="0" applyFont="1" applyBorder="1"/>
    <xf numFmtId="10" fontId="0" fillId="0" borderId="0" xfId="16" applyNumberFormat="1" applyFont="1" applyBorder="1"/>
    <xf numFmtId="0" fontId="0" fillId="0" borderId="21" xfId="0" applyBorder="1"/>
    <xf numFmtId="0" fontId="0" fillId="0" borderId="3" xfId="0" applyBorder="1"/>
    <xf numFmtId="0" fontId="0" fillId="0" borderId="22" xfId="0" applyBorder="1"/>
    <xf numFmtId="0" fontId="19" fillId="0" borderId="4" xfId="0" applyFont="1" applyBorder="1" applyAlignment="1">
      <alignment horizontal="center" wrapText="1"/>
    </xf>
    <xf numFmtId="0" fontId="19" fillId="0" borderId="5" xfId="0" applyFont="1" applyBorder="1" applyAlignment="1">
      <alignment horizontal="center" wrapText="1"/>
    </xf>
    <xf numFmtId="168" fontId="12" fillId="0" borderId="5" xfId="2" applyNumberFormat="1" applyFont="1" applyFill="1" applyBorder="1"/>
    <xf numFmtId="0" fontId="11" fillId="0" borderId="18" xfId="0" applyFont="1" applyBorder="1"/>
    <xf numFmtId="168" fontId="12" fillId="0" borderId="10" xfId="2" applyNumberFormat="1" applyFont="1" applyFill="1" applyBorder="1"/>
    <xf numFmtId="0" fontId="3" fillId="0" borderId="18" xfId="0" applyFont="1" applyBorder="1" applyAlignment="1">
      <alignment horizontal="right"/>
    </xf>
    <xf numFmtId="0" fontId="3" fillId="0" borderId="4" xfId="0" applyFont="1" applyBorder="1" applyAlignment="1">
      <alignment horizontal="right"/>
    </xf>
    <xf numFmtId="0" fontId="11" fillId="0" borderId="28" xfId="0" applyFont="1" applyBorder="1" applyAlignment="1">
      <alignment horizontal="right"/>
    </xf>
    <xf numFmtId="0" fontId="0" fillId="0" borderId="38" xfId="0" applyBorder="1"/>
    <xf numFmtId="0" fontId="11" fillId="0" borderId="38" xfId="0" applyFont="1" applyBorder="1"/>
    <xf numFmtId="169" fontId="13" fillId="0" borderId="5" xfId="2" applyNumberFormat="1" applyFont="1" applyBorder="1"/>
    <xf numFmtId="0" fontId="11" fillId="0" borderId="4" xfId="0" quotePrefix="1" applyFont="1" applyBorder="1"/>
    <xf numFmtId="169" fontId="13" fillId="0" borderId="5" xfId="2" applyNumberFormat="1" applyFont="1" applyFill="1" applyBorder="1" applyAlignment="1">
      <alignment horizontal="right"/>
    </xf>
    <xf numFmtId="169" fontId="23" fillId="0" borderId="5" xfId="2" applyNumberFormat="1" applyFont="1" applyFill="1" applyBorder="1"/>
    <xf numFmtId="169" fontId="18" fillId="0" borderId="5" xfId="2" applyNumberFormat="1" applyFont="1" applyBorder="1"/>
    <xf numFmtId="169" fontId="24" fillId="0" borderId="5" xfId="2" applyNumberFormat="1" applyFont="1" applyBorder="1"/>
    <xf numFmtId="168" fontId="13" fillId="0" borderId="10" xfId="2" applyNumberFormat="1" applyFont="1" applyBorder="1"/>
    <xf numFmtId="43" fontId="22" fillId="0" borderId="5" xfId="2" applyFont="1" applyBorder="1"/>
    <xf numFmtId="0" fontId="11" fillId="0" borderId="21" xfId="0" applyFont="1" applyBorder="1"/>
    <xf numFmtId="43" fontId="22" fillId="0" borderId="22" xfId="2" applyFont="1" applyBorder="1"/>
    <xf numFmtId="168" fontId="12" fillId="0" borderId="5" xfId="2" applyNumberFormat="1" applyFont="1" applyFill="1" applyBorder="1" applyAlignment="1">
      <alignment horizontal="right"/>
    </xf>
    <xf numFmtId="176" fontId="12" fillId="0" borderId="21" xfId="2" quotePrefix="1" applyNumberFormat="1" applyFont="1" applyBorder="1" applyAlignment="1">
      <alignment horizontal="center"/>
    </xf>
    <xf numFmtId="176" fontId="12" fillId="0" borderId="37" xfId="2" quotePrefix="1" applyNumberFormat="1" applyFont="1" applyBorder="1" applyAlignment="1">
      <alignment horizontal="center"/>
    </xf>
    <xf numFmtId="168" fontId="11" fillId="0" borderId="19" xfId="2" applyNumberFormat="1" applyFont="1" applyFill="1" applyBorder="1" applyAlignment="1">
      <alignment horizontal="right" vertical="top"/>
    </xf>
    <xf numFmtId="168" fontId="11" fillId="24" borderId="1" xfId="2" applyNumberFormat="1" applyFont="1" applyFill="1" applyBorder="1" applyAlignment="1">
      <alignment horizontal="right" vertical="top"/>
    </xf>
    <xf numFmtId="168" fontId="11" fillId="0" borderId="1" xfId="4" applyNumberFormat="1" applyFont="1" applyBorder="1" applyAlignment="1">
      <alignment horizontal="right" vertical="top"/>
    </xf>
    <xf numFmtId="168" fontId="11" fillId="0" borderId="23" xfId="4" applyNumberFormat="1" applyFont="1" applyBorder="1" applyAlignment="1">
      <alignment horizontal="right" vertical="top"/>
    </xf>
    <xf numFmtId="168" fontId="0" fillId="0" borderId="0" xfId="0" applyNumberFormat="1"/>
    <xf numFmtId="177" fontId="11" fillId="0" borderId="1" xfId="3" applyNumberFormat="1" applyFont="1" applyBorder="1" applyAlignment="1">
      <alignment horizontal="right" vertical="top"/>
    </xf>
    <xf numFmtId="0" fontId="12" fillId="0" borderId="14" xfId="0" applyFont="1" applyBorder="1" applyAlignment="1">
      <alignment horizontal="center" wrapText="1"/>
    </xf>
    <xf numFmtId="0" fontId="12" fillId="0" borderId="0" xfId="0" applyFont="1" applyBorder="1" applyAlignment="1">
      <alignment horizontal="center" wrapText="1"/>
    </xf>
    <xf numFmtId="0" fontId="11" fillId="0" borderId="5" xfId="0" applyFont="1" applyBorder="1" applyAlignment="1">
      <alignment vertical="top" wrapText="1"/>
    </xf>
    <xf numFmtId="0" fontId="11" fillId="0" borderId="4" xfId="0" applyFont="1" applyBorder="1" applyAlignment="1">
      <alignment horizontal="justify" vertical="top" wrapText="1"/>
    </xf>
    <xf numFmtId="0" fontId="12" fillId="0" borderId="15" xfId="0" applyFont="1" applyBorder="1" applyAlignment="1">
      <alignment wrapText="1"/>
    </xf>
    <xf numFmtId="0" fontId="12" fillId="0" borderId="22" xfId="0" applyFont="1" applyBorder="1" applyAlignment="1">
      <alignment wrapText="1"/>
    </xf>
    <xf numFmtId="0" fontId="12" fillId="0" borderId="31" xfId="0" applyFont="1" applyFill="1" applyBorder="1" applyAlignment="1">
      <alignment wrapText="1"/>
    </xf>
    <xf numFmtId="176" fontId="12" fillId="0" borderId="16" xfId="2" applyNumberFormat="1" applyFont="1" applyBorder="1" applyAlignment="1">
      <alignment horizontal="center" wrapText="1"/>
    </xf>
    <xf numFmtId="176" fontId="12" fillId="0" borderId="33" xfId="2" applyNumberFormat="1" applyFont="1" applyBorder="1" applyAlignment="1">
      <alignment horizontal="center"/>
    </xf>
    <xf numFmtId="0" fontId="11" fillId="0" borderId="5" xfId="0" applyFont="1" applyBorder="1"/>
    <xf numFmtId="0" fontId="11" fillId="0" borderId="22" xfId="0" applyFont="1" applyBorder="1"/>
    <xf numFmtId="176" fontId="12" fillId="0" borderId="22" xfId="2" quotePrefix="1" applyNumberFormat="1" applyFont="1" applyBorder="1" applyAlignment="1">
      <alignment horizontal="center"/>
    </xf>
    <xf numFmtId="176" fontId="12" fillId="0" borderId="4" xfId="2" applyNumberFormat="1" applyFont="1" applyBorder="1" applyAlignment="1">
      <alignment horizontal="center" wrapText="1"/>
    </xf>
    <xf numFmtId="176" fontId="12" fillId="0" borderId="4" xfId="2" applyNumberFormat="1" applyFont="1" applyBorder="1" applyAlignment="1">
      <alignment horizontal="center"/>
    </xf>
    <xf numFmtId="176" fontId="12" fillId="0" borderId="4" xfId="2" quotePrefix="1" applyNumberFormat="1" applyFont="1" applyBorder="1" applyAlignment="1">
      <alignment horizontal="center"/>
    </xf>
    <xf numFmtId="168" fontId="12" fillId="0" borderId="4" xfId="2" applyNumberFormat="1" applyFont="1" applyFill="1" applyBorder="1" applyAlignment="1">
      <alignment horizontal="right"/>
    </xf>
    <xf numFmtId="168" fontId="11" fillId="0" borderId="4" xfId="2" applyNumberFormat="1" applyFont="1" applyBorder="1" applyAlignment="1">
      <alignment horizontal="right"/>
    </xf>
    <xf numFmtId="168" fontId="11" fillId="0" borderId="4" xfId="2" applyNumberFormat="1" applyFont="1" applyFill="1" applyBorder="1" applyAlignment="1">
      <alignment horizontal="right"/>
    </xf>
    <xf numFmtId="168" fontId="12" fillId="0" borderId="4" xfId="2" applyNumberFormat="1" applyFont="1" applyFill="1" applyBorder="1"/>
    <xf numFmtId="168" fontId="12" fillId="0" borderId="4" xfId="0" applyNumberFormat="1" applyFont="1" applyFill="1" applyBorder="1"/>
    <xf numFmtId="43" fontId="3" fillId="0" borderId="0" xfId="2" applyFont="1"/>
    <xf numFmtId="43" fontId="3" fillId="0" borderId="0" xfId="16" applyNumberFormat="1" applyFont="1"/>
    <xf numFmtId="43" fontId="3" fillId="0" borderId="0" xfId="0" applyNumberFormat="1" applyFont="1"/>
    <xf numFmtId="168" fontId="12" fillId="0" borderId="19" xfId="4" applyNumberFormat="1" applyFont="1" applyFill="1" applyBorder="1" applyAlignment="1">
      <alignment horizontal="right" vertical="top"/>
    </xf>
    <xf numFmtId="168" fontId="11" fillId="0" borderId="19" xfId="4" applyNumberFormat="1" applyFont="1" applyFill="1" applyBorder="1" applyAlignment="1">
      <alignment horizontal="right" vertical="top"/>
    </xf>
    <xf numFmtId="168" fontId="12" fillId="0" borderId="1" xfId="4" applyNumberFormat="1" applyFont="1" applyFill="1" applyBorder="1" applyAlignment="1">
      <alignment horizontal="right" vertical="top"/>
    </xf>
    <xf numFmtId="0" fontId="11" fillId="0" borderId="13" xfId="0" applyFont="1" applyFill="1" applyBorder="1" applyAlignment="1">
      <alignment horizontal="left" wrapText="1"/>
    </xf>
    <xf numFmtId="43" fontId="37" fillId="0" borderId="1" xfId="2" applyFont="1" applyFill="1" applyBorder="1" applyAlignment="1">
      <alignment horizontal="right" vertical="top"/>
    </xf>
    <xf numFmtId="169" fontId="23" fillId="23" borderId="13" xfId="2" applyNumberFormat="1" applyFont="1" applyFill="1" applyBorder="1"/>
    <xf numFmtId="43" fontId="37" fillId="23" borderId="1" xfId="2" applyFont="1" applyFill="1" applyBorder="1" applyAlignment="1">
      <alignment horizontal="right" vertical="top"/>
    </xf>
    <xf numFmtId="169" fontId="23" fillId="23" borderId="0" xfId="2" applyNumberFormat="1" applyFont="1" applyFill="1" applyBorder="1"/>
    <xf numFmtId="43" fontId="22" fillId="0" borderId="1" xfId="2" applyFont="1" applyBorder="1" applyAlignment="1">
      <alignment horizontal="right" vertical="top"/>
    </xf>
    <xf numFmtId="177" fontId="24" fillId="0" borderId="13" xfId="2" applyNumberFormat="1" applyFont="1" applyBorder="1"/>
    <xf numFmtId="0" fontId="0" fillId="0" borderId="0" xfId="0" applyAlignment="1">
      <alignment horizontal="left" wrapText="1"/>
    </xf>
    <xf numFmtId="0" fontId="12" fillId="0" borderId="19" xfId="0" applyFont="1" applyFill="1" applyBorder="1" applyAlignment="1">
      <alignment horizontal="center"/>
    </xf>
    <xf numFmtId="0" fontId="12" fillId="0" borderId="6" xfId="0" applyFont="1" applyFill="1" applyBorder="1" applyAlignment="1">
      <alignment horizontal="center"/>
    </xf>
    <xf numFmtId="0" fontId="12" fillId="0" borderId="9" xfId="0" applyFont="1" applyFill="1" applyBorder="1" applyAlignment="1">
      <alignment horizontal="center"/>
    </xf>
    <xf numFmtId="0" fontId="12" fillId="0" borderId="12" xfId="0" applyFont="1" applyFill="1" applyBorder="1" applyAlignment="1">
      <alignment horizontal="center"/>
    </xf>
    <xf numFmtId="0" fontId="12" fillId="0" borderId="17" xfId="0" applyFont="1" applyFill="1" applyBorder="1" applyAlignment="1">
      <alignment horizontal="center"/>
    </xf>
    <xf numFmtId="0" fontId="11" fillId="0" borderId="12" xfId="0" applyFont="1" applyFill="1" applyBorder="1" applyAlignment="1">
      <alignment horizontal="center"/>
    </xf>
    <xf numFmtId="0" fontId="11" fillId="0" borderId="17" xfId="0" applyFont="1" applyFill="1" applyBorder="1" applyAlignment="1">
      <alignment horizontal="center"/>
    </xf>
    <xf numFmtId="0" fontId="12" fillId="0" borderId="20" xfId="0" applyFont="1" applyBorder="1" applyAlignment="1">
      <alignment horizontal="center"/>
    </xf>
    <xf numFmtId="0" fontId="12" fillId="0" borderId="8" xfId="0" applyFont="1" applyBorder="1" applyAlignment="1">
      <alignment horizontal="center"/>
    </xf>
    <xf numFmtId="0" fontId="12" fillId="0" borderId="7" xfId="0" applyFont="1" applyBorder="1" applyAlignment="1">
      <alignment horizontal="center"/>
    </xf>
    <xf numFmtId="0" fontId="12" fillId="0" borderId="39" xfId="0" applyFont="1" applyBorder="1" applyAlignment="1">
      <alignment horizontal="center"/>
    </xf>
    <xf numFmtId="0" fontId="12" fillId="0" borderId="10" xfId="0" applyFont="1" applyFill="1" applyBorder="1" applyAlignment="1">
      <alignment horizontal="center"/>
    </xf>
    <xf numFmtId="0" fontId="20" fillId="0" borderId="16" xfId="0" applyFont="1" applyBorder="1" applyAlignment="1">
      <alignment horizontal="center" wrapText="1"/>
    </xf>
    <xf numFmtId="0" fontId="20" fillId="0" borderId="14" xfId="0" applyFont="1" applyBorder="1" applyAlignment="1">
      <alignment horizontal="center" wrapText="1"/>
    </xf>
    <xf numFmtId="0" fontId="20" fillId="0" borderId="15" xfId="0" applyFont="1" applyBorder="1" applyAlignment="1">
      <alignment horizontal="center" wrapText="1"/>
    </xf>
    <xf numFmtId="0" fontId="19" fillId="0" borderId="6" xfId="0" applyFont="1" applyBorder="1" applyAlignment="1">
      <alignment horizontal="right"/>
    </xf>
    <xf numFmtId="0" fontId="19" fillId="0" borderId="10" xfId="0" applyFont="1" applyBorder="1" applyAlignment="1">
      <alignment horizontal="right"/>
    </xf>
    <xf numFmtId="0" fontId="12" fillId="0" borderId="16" xfId="0" applyFont="1" applyBorder="1" applyAlignment="1">
      <alignment horizontal="center" wrapText="1"/>
    </xf>
    <xf numFmtId="0" fontId="12" fillId="0" borderId="14" xfId="0" applyFont="1" applyBorder="1" applyAlignment="1">
      <alignment horizontal="center" wrapText="1"/>
    </xf>
    <xf numFmtId="0" fontId="12" fillId="0" borderId="15" xfId="0" applyFont="1" applyBorder="1" applyAlignment="1">
      <alignment horizontal="center" wrapText="1"/>
    </xf>
    <xf numFmtId="0" fontId="12" fillId="0" borderId="4" xfId="0" applyFont="1" applyBorder="1" applyAlignment="1">
      <alignment horizontal="center" wrapText="1"/>
    </xf>
    <xf numFmtId="0" fontId="12" fillId="0" borderId="0" xfId="0" applyFont="1" applyBorder="1" applyAlignment="1">
      <alignment horizontal="center" wrapText="1"/>
    </xf>
    <xf numFmtId="0" fontId="12" fillId="0" borderId="5" xfId="0" applyFont="1" applyBorder="1" applyAlignment="1">
      <alignment horizontal="center" wrapText="1"/>
    </xf>
    <xf numFmtId="176" fontId="12" fillId="0" borderId="30" xfId="2" applyNumberFormat="1" applyFont="1" applyBorder="1" applyAlignment="1">
      <alignment horizontal="center" wrapText="1"/>
    </xf>
    <xf numFmtId="176" fontId="12" fillId="0" borderId="31" xfId="2" applyNumberFormat="1" applyFont="1" applyBorder="1" applyAlignment="1">
      <alignment horizontal="center" wrapText="1"/>
    </xf>
    <xf numFmtId="0" fontId="11" fillId="0" borderId="4" xfId="0" applyFont="1" applyBorder="1" applyAlignment="1">
      <alignment horizontal="justify" vertical="top" wrapText="1"/>
    </xf>
    <xf numFmtId="0" fontId="11" fillId="0" borderId="0" xfId="0" applyFont="1" applyBorder="1" applyAlignment="1">
      <alignment horizontal="justify" vertical="top" wrapText="1"/>
    </xf>
    <xf numFmtId="0" fontId="11" fillId="0" borderId="5" xfId="0" applyFont="1" applyBorder="1" applyAlignment="1">
      <alignment horizontal="justify" vertical="top" wrapText="1"/>
    </xf>
    <xf numFmtId="0" fontId="12" fillId="0" borderId="21" xfId="0" applyFont="1" applyBorder="1" applyAlignment="1">
      <alignment horizontal="center" wrapText="1"/>
    </xf>
    <xf numFmtId="0" fontId="12" fillId="0" borderId="3" xfId="0" applyFont="1" applyBorder="1" applyAlignment="1">
      <alignment horizontal="center" wrapText="1"/>
    </xf>
    <xf numFmtId="0" fontId="12" fillId="0" borderId="22" xfId="0" applyFont="1" applyBorder="1" applyAlignment="1">
      <alignment horizontal="center" wrapText="1"/>
    </xf>
    <xf numFmtId="0" fontId="12" fillId="0" borderId="30" xfId="0" applyFont="1" applyFill="1" applyBorder="1" applyAlignment="1">
      <alignment horizontal="center" wrapText="1"/>
    </xf>
    <xf numFmtId="0" fontId="12" fillId="0" borderId="25" xfId="0" applyFont="1" applyFill="1" applyBorder="1" applyAlignment="1">
      <alignment horizontal="center" wrapText="1"/>
    </xf>
    <xf numFmtId="0" fontId="12" fillId="0" borderId="31" xfId="0" applyFont="1" applyFill="1" applyBorder="1" applyAlignment="1">
      <alignment horizontal="center" wrapText="1"/>
    </xf>
  </cellXfs>
  <cellStyles count="81">
    <cellStyle name="_Book1 (2)" xfId="19"/>
    <cellStyle name="_HO Investments" xfId="20"/>
    <cellStyle name="_HO loan movement schedule" xfId="21"/>
    <cellStyle name="Calc Currency (0)" xfId="22"/>
    <cellStyle name="category" xfId="1"/>
    <cellStyle name="Comma" xfId="2" builtinId="3"/>
    <cellStyle name="Comma 2" xfId="3"/>
    <cellStyle name="Comma 2 2" xfId="4"/>
    <cellStyle name="Comma 3" xfId="18"/>
    <cellStyle name="Comma 3 2" xfId="23"/>
    <cellStyle name="Comma 4" xfId="24"/>
    <cellStyle name="Copied" xfId="25"/>
    <cellStyle name="Currency $" xfId="5"/>
    <cellStyle name="date" xfId="6"/>
    <cellStyle name="Entered" xfId="26"/>
    <cellStyle name="Formula" xfId="27"/>
    <cellStyle name="Grey" xfId="7"/>
    <cellStyle name="HEADER" xfId="8"/>
    <cellStyle name="Header1" xfId="28"/>
    <cellStyle name="Header2" xfId="29"/>
    <cellStyle name="Input [yellow]" xfId="9"/>
    <cellStyle name="Model" xfId="10"/>
    <cellStyle name="Normal" xfId="0" builtinId="0"/>
    <cellStyle name="Normal - Style1" xfId="11"/>
    <cellStyle name="Normal 2" xfId="17"/>
    <cellStyle name="Normal 2 2" xfId="12"/>
    <cellStyle name="Normal 3" xfId="30"/>
    <cellStyle name="Normal 4" xfId="31"/>
    <cellStyle name="Normal 4 2" xfId="32"/>
    <cellStyle name="Normal 5" xfId="33"/>
    <cellStyle name="Normal 6" xfId="34"/>
    <cellStyle name="Percent" xfId="16" builtinId="5"/>
    <cellStyle name="Percent [2]" xfId="13"/>
    <cellStyle name="Percent 2" xfId="15"/>
    <cellStyle name="RevList" xfId="35"/>
    <cellStyle name="SAPBEXaggData" xfId="36"/>
    <cellStyle name="SAPBEXaggDataEmph" xfId="37"/>
    <cellStyle name="SAPBEXaggItem" xfId="38"/>
    <cellStyle name="SAPBEXaggItemX" xfId="39"/>
    <cellStyle name="SAPBEXchaText" xfId="40"/>
    <cellStyle name="SAPBEXexcBad7" xfId="41"/>
    <cellStyle name="SAPBEXexcBad8" xfId="42"/>
    <cellStyle name="SAPBEXexcBad9" xfId="43"/>
    <cellStyle name="SAPBEXexcCritical4" xfId="44"/>
    <cellStyle name="SAPBEXexcCritical5" xfId="45"/>
    <cellStyle name="SAPBEXexcCritical6" xfId="46"/>
    <cellStyle name="SAPBEXexcGood1" xfId="47"/>
    <cellStyle name="SAPBEXexcGood2" xfId="48"/>
    <cellStyle name="SAPBEXexcGood3" xfId="49"/>
    <cellStyle name="SAPBEXfilterDrill" xfId="50"/>
    <cellStyle name="SAPBEXfilterItem" xfId="51"/>
    <cellStyle name="SAPBEXfilterText" xfId="52"/>
    <cellStyle name="SAPBEXformats" xfId="53"/>
    <cellStyle name="SAPBEXheaderItem" xfId="54"/>
    <cellStyle name="SAPBEXheaderText" xfId="55"/>
    <cellStyle name="SAPBEXHLevel0" xfId="56"/>
    <cellStyle name="SAPBEXHLevel0X" xfId="57"/>
    <cellStyle name="SAPBEXHLevel1" xfId="58"/>
    <cellStyle name="SAPBEXHLevel1X" xfId="59"/>
    <cellStyle name="SAPBEXHLevel2" xfId="60"/>
    <cellStyle name="SAPBEXHLevel2X" xfId="61"/>
    <cellStyle name="SAPBEXHLevel3" xfId="62"/>
    <cellStyle name="SAPBEXHLevel3X" xfId="63"/>
    <cellStyle name="SAPBEXresData" xfId="64"/>
    <cellStyle name="SAPBEXresDataEmph" xfId="65"/>
    <cellStyle name="SAPBEXresItem" xfId="66"/>
    <cellStyle name="SAPBEXresItemX" xfId="67"/>
    <cellStyle name="SAPBEXstdData" xfId="68"/>
    <cellStyle name="SAPBEXstdDataEmph" xfId="69"/>
    <cellStyle name="SAPBEXstdItem" xfId="70"/>
    <cellStyle name="SAPBEXstdItemX" xfId="71"/>
    <cellStyle name="SAPBEXtitle" xfId="72"/>
    <cellStyle name="SAPBEXundefined" xfId="73"/>
    <cellStyle name="Style 1" xfId="74"/>
    <cellStyle name="subhead" xfId="14"/>
    <cellStyle name="Subtotal" xfId="75"/>
    <cellStyle name="Title03" xfId="76"/>
    <cellStyle name="Tusental (0)_pldt" xfId="77"/>
    <cellStyle name="Tusental_pldt" xfId="78"/>
    <cellStyle name="Valuta (0)_pldt" xfId="79"/>
    <cellStyle name="Valuta_pldt" xfId="8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3.xml"/><Relationship Id="rId5" Type="http://schemas.openxmlformats.org/officeDocument/2006/relationships/externalLink" Target="externalLinks/externalLink2.xml"/><Relationship Id="rId10" Type="http://schemas.openxmlformats.org/officeDocument/2006/relationships/calcChain" Target="calcChain.xml"/><Relationship Id="rId4" Type="http://schemas.openxmlformats.org/officeDocument/2006/relationships/externalLink" Target="externalLinks/externalLink1.xml"/><Relationship Id="rId9" Type="http://schemas.openxmlformats.org/officeDocument/2006/relationships/sharedStrings" Target="sharedString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A:\New%20Folder\AY0304\0602Ind_Acc.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C:\DOCUME~1\KABRAV~1\LOCALS~1\Temp\OCT%2005%20FCCB.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C:\Users\sjaiswar\Documents\Commercial%20Engineers%20(CEBBCO)\Audit_December%202009\Financial\Final\CEBBCO%20Balance%20Sheet%2031.12.2009-%2019%2003%201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alance Sheet"/>
      <sheetName val="Profit&amp;Loss"/>
      <sheetName val="SCH I -Capital"/>
      <sheetName val="SCH-II (R &amp; S)"/>
      <sheetName val="SCH-III (LOANS)"/>
      <sheetName val="SCH - IV(FA)"/>
      <sheetName val="SCH-V (Investments)"/>
      <sheetName val="SCH VI"/>
      <sheetName val="SCH VII &amp; VIII"/>
      <sheetName val="SCH IX &amp; X"/>
      <sheetName val="TRIAL BALANCE"/>
      <sheetName val="Abst"/>
      <sheetName val="BS-vari"/>
      <sheetName val="PL-vari"/>
      <sheetName val="Provisions"/>
      <sheetName val="D. TAX (OPENING)"/>
      <sheetName val="D.TAX F-02"/>
      <sheetName val="MKTVAL"/>
      <sheetName val="Int Recd"/>
      <sheetName val="FA Register"/>
      <sheetName val="Sheet2"/>
      <sheetName val="WEALTH TAX"/>
      <sheetName val="eps"/>
    </sheetNames>
    <sheetDataSet>
      <sheetData sheetId="0"/>
      <sheetData sheetId="1"/>
      <sheetData sheetId="2"/>
      <sheetData sheetId="3"/>
      <sheetData sheetId="4" refreshError="1">
        <row r="5">
          <cell r="A5" t="str">
            <v>SCHEDULE III</v>
          </cell>
        </row>
        <row r="7">
          <cell r="A7" t="str">
            <v>LOAN FUNDS :</v>
          </cell>
        </row>
        <row r="9">
          <cell r="D9" t="str">
            <v>30th June '2002</v>
          </cell>
          <cell r="F9" t="str">
            <v>31st March'2002</v>
          </cell>
        </row>
        <row r="10">
          <cell r="D10" t="str">
            <v>Rupees</v>
          </cell>
          <cell r="F10" t="str">
            <v>Rupees</v>
          </cell>
        </row>
        <row r="11">
          <cell r="D11" t="str">
            <v>lakhs</v>
          </cell>
          <cell r="F11" t="str">
            <v>lakhs</v>
          </cell>
        </row>
        <row r="14">
          <cell r="B14" t="str">
            <v>Unsecured :</v>
          </cell>
        </row>
        <row r="16">
          <cell r="B16" t="str">
            <v xml:space="preserve"> Other Loans and Advances</v>
          </cell>
        </row>
        <row r="17">
          <cell r="B17" t="str">
            <v xml:space="preserve">   Zero Coupon Optionally Convertible Debentures (2010)</v>
          </cell>
        </row>
        <row r="18">
          <cell r="B18" t="str">
            <v xml:space="preserve">   issued to the holding company </v>
          </cell>
          <cell r="D18">
            <v>2500</v>
          </cell>
          <cell r="F18">
            <v>2500</v>
          </cell>
        </row>
        <row r="21">
          <cell r="B21" t="str">
            <v xml:space="preserve">Short term loans and advances from Companies </v>
          </cell>
        </row>
        <row r="22">
          <cell r="B22" t="str">
            <v>GESCO</v>
          </cell>
          <cell r="D22">
            <v>1150</v>
          </cell>
          <cell r="F22">
            <v>1150</v>
          </cell>
        </row>
        <row r="23">
          <cell r="B23" t="str">
            <v>Mahindra &amp; Mahindra</v>
          </cell>
          <cell r="D23">
            <v>974</v>
          </cell>
          <cell r="F23">
            <v>820</v>
          </cell>
        </row>
        <row r="26">
          <cell r="B26" t="str">
            <v xml:space="preserve">Total... </v>
          </cell>
          <cell r="D26">
            <v>4624</v>
          </cell>
          <cell r="F26">
            <v>4470</v>
          </cell>
        </row>
      </sheetData>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UM CAPEXP"/>
      <sheetName val="Sector"/>
      <sheetName val="Knd"/>
      <sheetName val="Nsk"/>
      <sheetName val="Igt"/>
      <sheetName val="Zbd"/>
    </sheetNames>
    <sheetDataSet>
      <sheetData sheetId="0"/>
      <sheetData sheetId="1"/>
      <sheetData sheetId="2">
        <row r="12">
          <cell r="G12">
            <v>579743</v>
          </cell>
        </row>
      </sheetData>
      <sheetData sheetId="3"/>
      <sheetData sheetId="4"/>
      <sheetData sheetId="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S"/>
      <sheetName val="Cash Flow Statement"/>
      <sheetName val="Working of CFS"/>
      <sheetName val="sch-5"/>
      <sheetName val="Trial (In Lacs)"/>
      <sheetName val="IT Dep Working"/>
      <sheetName val="Income Tax Working"/>
      <sheetName val="Sister Concern"/>
      <sheetName val="Income Tax Details"/>
      <sheetName val="Unit-I"/>
      <sheetName val="JSR"/>
      <sheetName val="Unit-III"/>
      <sheetName val="Unit-II"/>
      <sheetName val="Uni-IV"/>
      <sheetName val="Bilashpur"/>
      <sheetName val="CFS"/>
      <sheetName val="Sheet3"/>
      <sheetName val="diector_commisions"/>
      <sheetName val="EPS"/>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V40"/>
  <sheetViews>
    <sheetView showGridLines="0" view="pageBreakPreview" zoomScale="80" zoomScaleNormal="100" zoomScaleSheetLayoutView="80" workbookViewId="0">
      <pane xSplit="2" ySplit="7" topLeftCell="C8" activePane="bottomRight" state="frozen"/>
      <selection activeCell="B23" sqref="B23"/>
      <selection pane="topRight" activeCell="B23" sqref="B23"/>
      <selection pane="bottomLeft" activeCell="B23" sqref="B23"/>
      <selection pane="bottomRight" activeCell="A15" sqref="A15"/>
    </sheetView>
  </sheetViews>
  <sheetFormatPr defaultColWidth="16.42578125" defaultRowHeight="12.75" x14ac:dyDescent="0.2"/>
  <cols>
    <col min="1" max="1" width="5" customWidth="1"/>
    <col min="2" max="2" width="104.28515625" customWidth="1"/>
    <col min="3" max="3" width="16.5703125" customWidth="1"/>
    <col min="4" max="4" width="11.140625" customWidth="1"/>
    <col min="5" max="5" width="1.5703125" customWidth="1"/>
    <col min="6" max="6" width="16.5703125" customWidth="1"/>
    <col min="7" max="7" width="11.5703125" customWidth="1"/>
    <col min="8" max="9" width="1.5703125" customWidth="1"/>
    <col min="10" max="10" width="16.5703125" customWidth="1"/>
    <col min="11" max="11" width="11.140625" customWidth="1"/>
    <col min="12" max="12" width="1.5703125" customWidth="1"/>
    <col min="13" max="13" width="16.5703125" customWidth="1"/>
    <col min="14" max="14" width="11.5703125" customWidth="1"/>
    <col min="15" max="15" width="1.5703125" customWidth="1"/>
    <col min="16" max="22" width="0" hidden="1" customWidth="1"/>
  </cols>
  <sheetData>
    <row r="1" spans="1:22" ht="66.75" customHeight="1" x14ac:dyDescent="0.25">
      <c r="A1" s="258" t="s">
        <v>68</v>
      </c>
      <c r="B1" s="259"/>
      <c r="C1" s="259"/>
      <c r="D1" s="259"/>
      <c r="E1" s="259"/>
      <c r="F1" s="259"/>
      <c r="G1" s="259"/>
      <c r="H1" s="259"/>
      <c r="I1" s="259"/>
      <c r="J1" s="259"/>
      <c r="K1" s="259"/>
      <c r="L1" s="259"/>
      <c r="M1" s="259"/>
      <c r="N1" s="259"/>
      <c r="O1" s="260"/>
    </row>
    <row r="2" spans="1:22" ht="8.25" customHeight="1" x14ac:dyDescent="0.25">
      <c r="A2" s="156"/>
      <c r="B2" s="85"/>
      <c r="C2" s="85"/>
      <c r="D2" s="85"/>
      <c r="E2" s="85"/>
      <c r="F2" s="85"/>
      <c r="G2" s="85"/>
      <c r="H2" s="85"/>
      <c r="I2" s="85"/>
      <c r="J2" s="85"/>
      <c r="K2" s="85"/>
      <c r="L2" s="85"/>
      <c r="M2" s="85"/>
      <c r="N2" s="85"/>
      <c r="O2" s="157"/>
    </row>
    <row r="3" spans="1:22" ht="15" customHeight="1" x14ac:dyDescent="0.2">
      <c r="A3" s="158"/>
      <c r="B3" s="61"/>
      <c r="C3" s="61"/>
      <c r="D3" s="61"/>
      <c r="E3" s="61"/>
      <c r="F3" s="61"/>
      <c r="G3" s="151"/>
      <c r="H3" s="61"/>
      <c r="I3" s="61"/>
      <c r="J3" s="61"/>
      <c r="K3" s="61"/>
      <c r="L3" s="61"/>
      <c r="M3" s="61"/>
      <c r="N3" s="261" t="s">
        <v>36</v>
      </c>
      <c r="O3" s="262"/>
    </row>
    <row r="4" spans="1:22" s="11" customFormat="1" ht="15.75" x14ac:dyDescent="0.25">
      <c r="A4" s="159"/>
      <c r="B4" s="2"/>
      <c r="C4" s="253" t="s">
        <v>0</v>
      </c>
      <c r="D4" s="254"/>
      <c r="E4" s="254"/>
      <c r="F4" s="254"/>
      <c r="G4" s="254"/>
      <c r="H4" s="255"/>
      <c r="I4" s="152"/>
      <c r="J4" s="253" t="s">
        <v>83</v>
      </c>
      <c r="K4" s="254"/>
      <c r="L4" s="254"/>
      <c r="M4" s="254"/>
      <c r="N4" s="254"/>
      <c r="O4" s="256"/>
    </row>
    <row r="5" spans="1:22" s="11" customFormat="1" ht="15.75" x14ac:dyDescent="0.25">
      <c r="A5" s="160"/>
      <c r="B5" s="3"/>
      <c r="C5" s="246" t="s">
        <v>82</v>
      </c>
      <c r="D5" s="247"/>
      <c r="E5" s="247"/>
      <c r="F5" s="247"/>
      <c r="G5" s="247"/>
      <c r="H5" s="248"/>
      <c r="I5" s="58"/>
      <c r="J5" s="246" t="s">
        <v>82</v>
      </c>
      <c r="K5" s="247"/>
      <c r="L5" s="247"/>
      <c r="M5" s="247"/>
      <c r="N5" s="247"/>
      <c r="O5" s="257"/>
    </row>
    <row r="6" spans="1:22" s="11" customFormat="1" ht="15.75" x14ac:dyDescent="0.25">
      <c r="A6" s="160"/>
      <c r="B6" s="3"/>
      <c r="C6" s="249">
        <v>2016</v>
      </c>
      <c r="D6" s="250"/>
      <c r="E6" s="150"/>
      <c r="F6" s="251">
        <v>2015</v>
      </c>
      <c r="G6" s="252"/>
      <c r="H6" s="4"/>
      <c r="I6" s="1"/>
      <c r="J6" s="249">
        <v>2016</v>
      </c>
      <c r="K6" s="250"/>
      <c r="L6" s="150"/>
      <c r="M6" s="251">
        <v>2015</v>
      </c>
      <c r="N6" s="252"/>
      <c r="O6" s="161"/>
    </row>
    <row r="7" spans="1:22" s="11" customFormat="1" ht="31.5" x14ac:dyDescent="0.25">
      <c r="A7" s="162"/>
      <c r="B7" s="5"/>
      <c r="C7" s="30" t="s">
        <v>13</v>
      </c>
      <c r="D7" s="31" t="s">
        <v>14</v>
      </c>
      <c r="E7" s="32"/>
      <c r="F7" s="33" t="s">
        <v>13</v>
      </c>
      <c r="G7" s="34" t="s">
        <v>14</v>
      </c>
      <c r="H7" s="35"/>
      <c r="I7" s="109"/>
      <c r="J7" s="30" t="s">
        <v>13</v>
      </c>
      <c r="K7" s="31" t="s">
        <v>14</v>
      </c>
      <c r="L7" s="32"/>
      <c r="M7" s="33" t="s">
        <v>13</v>
      </c>
      <c r="N7" s="34" t="s">
        <v>14</v>
      </c>
      <c r="O7" s="163"/>
      <c r="P7" s="11" t="s">
        <v>84</v>
      </c>
      <c r="R7" s="11" t="s">
        <v>85</v>
      </c>
    </row>
    <row r="8" spans="1:22" s="11" customFormat="1" ht="21.75" customHeight="1" x14ac:dyDescent="0.2">
      <c r="A8" s="164" t="s">
        <v>1</v>
      </c>
      <c r="B8" s="12" t="s">
        <v>57</v>
      </c>
      <c r="C8" s="13">
        <f>J8-P8</f>
        <v>11734.230000000003</v>
      </c>
      <c r="D8" s="14">
        <f>C8/C$10*100</f>
        <v>110.83820338704481</v>
      </c>
      <c r="E8" s="15"/>
      <c r="F8" s="76">
        <f>M8-R8</f>
        <v>11475.939999999999</v>
      </c>
      <c r="G8" s="16">
        <f>F8/F$10*100</f>
        <v>109.66638348459207</v>
      </c>
      <c r="H8" s="17"/>
      <c r="I8" s="110"/>
      <c r="J8" s="13">
        <v>34926.730000000003</v>
      </c>
      <c r="K8" s="14">
        <f>J8/J$10*100</f>
        <v>111.64667248660385</v>
      </c>
      <c r="L8" s="15"/>
      <c r="M8" s="77">
        <v>31569.05</v>
      </c>
      <c r="N8" s="16">
        <f>M8/M$10*100</f>
        <v>109.94581601266033</v>
      </c>
      <c r="O8" s="165"/>
      <c r="P8" s="77">
        <v>23192.5</v>
      </c>
      <c r="Q8" s="54"/>
      <c r="R8" s="77">
        <v>20093.11</v>
      </c>
      <c r="T8" s="53">
        <f>J8-C8-P8</f>
        <v>0</v>
      </c>
      <c r="U8" s="53">
        <f>M8-F8-R8</f>
        <v>0</v>
      </c>
      <c r="V8" s="53"/>
    </row>
    <row r="9" spans="1:22" s="11" customFormat="1" ht="21.75" customHeight="1" x14ac:dyDescent="0.2">
      <c r="A9" s="164"/>
      <c r="B9" s="12" t="s">
        <v>58</v>
      </c>
      <c r="C9" s="20">
        <f>J9-P9</f>
        <v>1147.42</v>
      </c>
      <c r="D9" s="14">
        <f>C9/C$10*100</f>
        <v>10.838203387044821</v>
      </c>
      <c r="E9" s="15"/>
      <c r="F9" s="86">
        <f>M9-R9</f>
        <v>1011.53</v>
      </c>
      <c r="G9" s="16">
        <f>F9/F$10*100</f>
        <v>9.6663834845920622</v>
      </c>
      <c r="H9" s="17"/>
      <c r="I9" s="110"/>
      <c r="J9" s="20">
        <v>3643.46</v>
      </c>
      <c r="K9" s="14">
        <f>J9/J$10*100</f>
        <v>11.646672486603862</v>
      </c>
      <c r="L9" s="15"/>
      <c r="M9" s="206">
        <v>2855.77</v>
      </c>
      <c r="N9" s="16">
        <f>M9/M$10*100</f>
        <v>9.9458160126603445</v>
      </c>
      <c r="O9" s="165"/>
      <c r="P9" s="206">
        <v>2496.04</v>
      </c>
      <c r="Q9" s="54"/>
      <c r="R9" s="206">
        <v>1844.24</v>
      </c>
      <c r="T9" s="53">
        <f t="shared" ref="T9:T10" si="0">J9-C9-P9</f>
        <v>0</v>
      </c>
      <c r="U9" s="53">
        <f t="shared" ref="U9:U10" si="1">M9-F9-R9</f>
        <v>0</v>
      </c>
      <c r="V9" s="53"/>
    </row>
    <row r="10" spans="1:22" s="11" customFormat="1" ht="21.75" customHeight="1" x14ac:dyDescent="0.2">
      <c r="A10" s="164"/>
      <c r="B10" s="12" t="s">
        <v>59</v>
      </c>
      <c r="C10" s="13">
        <f>C8-C9</f>
        <v>10586.810000000003</v>
      </c>
      <c r="D10" s="14">
        <f>C10/C$10*100</f>
        <v>100</v>
      </c>
      <c r="E10" s="15"/>
      <c r="F10" s="77">
        <f>F8-F9</f>
        <v>10464.409999999998</v>
      </c>
      <c r="G10" s="16">
        <f>F10/F$10*100</f>
        <v>100</v>
      </c>
      <c r="H10" s="17"/>
      <c r="I10" s="110"/>
      <c r="J10" s="13">
        <f>J8-J9</f>
        <v>31283.270000000004</v>
      </c>
      <c r="K10" s="14">
        <f>J10/J$10*100</f>
        <v>100</v>
      </c>
      <c r="L10" s="15"/>
      <c r="M10" s="77">
        <f>M8-M9</f>
        <v>28713.279999999999</v>
      </c>
      <c r="N10" s="16">
        <f>M10/M$10*100</f>
        <v>100</v>
      </c>
      <c r="O10" s="165"/>
      <c r="P10" s="77">
        <f>P8-P9</f>
        <v>20696.46</v>
      </c>
      <c r="Q10" s="54"/>
      <c r="R10" s="77">
        <f>R8-R9</f>
        <v>18248.87</v>
      </c>
      <c r="T10" s="53">
        <f t="shared" si="0"/>
        <v>0</v>
      </c>
      <c r="U10" s="53">
        <f t="shared" si="1"/>
        <v>0</v>
      </c>
      <c r="V10" s="53"/>
    </row>
    <row r="11" spans="1:22" s="11" customFormat="1" ht="15.75" customHeight="1" x14ac:dyDescent="0.2">
      <c r="A11" s="164"/>
      <c r="B11" s="12"/>
      <c r="C11" s="145"/>
      <c r="D11" s="14"/>
      <c r="E11" s="15"/>
      <c r="F11" s="145"/>
      <c r="G11" s="16"/>
      <c r="H11" s="17"/>
      <c r="I11" s="110"/>
      <c r="J11" s="13"/>
      <c r="K11" s="14"/>
      <c r="L11" s="15"/>
      <c r="M11" s="77"/>
      <c r="N11" s="16"/>
      <c r="O11" s="165"/>
      <c r="P11" s="77"/>
      <c r="Q11" s="54"/>
      <c r="R11" s="77"/>
      <c r="U11" s="53"/>
      <c r="V11" s="53"/>
    </row>
    <row r="12" spans="1:22" s="11" customFormat="1" ht="21.75" customHeight="1" x14ac:dyDescent="0.2">
      <c r="A12" s="166" t="s">
        <v>2</v>
      </c>
      <c r="B12" s="12" t="s">
        <v>31</v>
      </c>
      <c r="C12" s="13"/>
      <c r="D12" s="14"/>
      <c r="E12" s="15"/>
      <c r="F12" s="77"/>
      <c r="G12" s="16"/>
      <c r="H12" s="17"/>
      <c r="I12" s="110"/>
      <c r="J12" s="13"/>
      <c r="K12" s="14"/>
      <c r="L12" s="15"/>
      <c r="M12" s="77"/>
      <c r="N12" s="16"/>
      <c r="O12" s="165"/>
      <c r="P12" s="77"/>
      <c r="Q12" s="54"/>
      <c r="R12" s="77"/>
      <c r="U12" s="53"/>
      <c r="V12" s="53"/>
    </row>
    <row r="13" spans="1:22" s="11" customFormat="1" ht="21.75" customHeight="1" x14ac:dyDescent="0.2">
      <c r="A13" s="166" t="s">
        <v>3</v>
      </c>
      <c r="B13" s="12" t="s">
        <v>37</v>
      </c>
      <c r="C13" s="13">
        <f>J13-P13</f>
        <v>7258.8899999999994</v>
      </c>
      <c r="D13" s="14">
        <f>C13/C$10*100</f>
        <v>68.565412999760994</v>
      </c>
      <c r="E13" s="23"/>
      <c r="F13" s="76">
        <f>M13-R13</f>
        <v>7154.42</v>
      </c>
      <c r="G13" s="16">
        <f>F13/F$10*100</f>
        <v>68.36907193047675</v>
      </c>
      <c r="H13" s="24"/>
      <c r="I13" s="59"/>
      <c r="J13" s="13">
        <v>21263.64</v>
      </c>
      <c r="K13" s="14">
        <f>J13/J$10*100</f>
        <v>67.971283053210215</v>
      </c>
      <c r="L13" s="23"/>
      <c r="M13" s="77">
        <v>19518.27</v>
      </c>
      <c r="N13" s="16">
        <f>M13/M$10*100</f>
        <v>67.976455493764561</v>
      </c>
      <c r="O13" s="167"/>
      <c r="P13" s="77">
        <v>14004.75</v>
      </c>
      <c r="Q13" s="54"/>
      <c r="R13" s="77">
        <v>12363.85</v>
      </c>
      <c r="S13" s="53"/>
      <c r="T13" s="53">
        <f t="shared" ref="T13:T28" si="2">J13-C13-P13</f>
        <v>0</v>
      </c>
      <c r="U13" s="53">
        <f t="shared" ref="U13:U28" si="3">M13-F13-R13</f>
        <v>0</v>
      </c>
      <c r="V13" s="53"/>
    </row>
    <row r="14" spans="1:22" s="11" customFormat="1" ht="21.75" customHeight="1" x14ac:dyDescent="0.2">
      <c r="A14" s="166" t="s">
        <v>4</v>
      </c>
      <c r="B14" s="12" t="s">
        <v>32</v>
      </c>
      <c r="C14" s="13">
        <f t="shared" ref="C14:C16" si="4">J14-P14</f>
        <v>758.55</v>
      </c>
      <c r="D14" s="14">
        <f t="shared" ref="D14:D16" si="5">C14/C$10*100</f>
        <v>7.1650478283826731</v>
      </c>
      <c r="E14" s="23"/>
      <c r="F14" s="76">
        <f t="shared" ref="F14:F16" si="6">M14-R14</f>
        <v>701.14999999999986</v>
      </c>
      <c r="G14" s="16">
        <f t="shared" ref="G14:G16" si="7">F14/F$10*100</f>
        <v>6.7003299756030197</v>
      </c>
      <c r="H14" s="24"/>
      <c r="I14" s="59"/>
      <c r="J14" s="13">
        <v>2197.46</v>
      </c>
      <c r="K14" s="14">
        <f t="shared" ref="K14:K16" si="8">J14/J$10*100</f>
        <v>7.0243935496512995</v>
      </c>
      <c r="L14" s="23"/>
      <c r="M14" s="77">
        <v>2003.31</v>
      </c>
      <c r="N14" s="16">
        <f t="shared" ref="N14:N16" si="9">M14/M$10*100</f>
        <v>6.9769458591982527</v>
      </c>
      <c r="O14" s="167"/>
      <c r="P14" s="77">
        <v>1438.91</v>
      </c>
      <c r="Q14" s="54"/>
      <c r="R14" s="77">
        <v>1302.1600000000001</v>
      </c>
      <c r="T14" s="53">
        <f t="shared" si="2"/>
        <v>0</v>
      </c>
      <c r="U14" s="53">
        <f t="shared" si="3"/>
        <v>0</v>
      </c>
      <c r="V14" s="53"/>
    </row>
    <row r="15" spans="1:22" s="11" customFormat="1" ht="21.75" customHeight="1" x14ac:dyDescent="0.2">
      <c r="A15" s="164" t="s">
        <v>5</v>
      </c>
      <c r="B15" s="12" t="s">
        <v>30</v>
      </c>
      <c r="C15" s="13">
        <f t="shared" si="4"/>
        <v>375.32999999999993</v>
      </c>
      <c r="D15" s="14">
        <f t="shared" si="5"/>
        <v>3.5452605647971378</v>
      </c>
      <c r="E15" s="23"/>
      <c r="F15" s="76">
        <f t="shared" si="6"/>
        <v>321.07000000000005</v>
      </c>
      <c r="G15" s="16">
        <f t="shared" si="7"/>
        <v>3.0682092922582362</v>
      </c>
      <c r="H15" s="24"/>
      <c r="I15" s="59"/>
      <c r="J15" s="13">
        <v>1093.8499999999999</v>
      </c>
      <c r="K15" s="14">
        <f t="shared" si="8"/>
        <v>3.4965973825626282</v>
      </c>
      <c r="L15" s="23"/>
      <c r="M15" s="77">
        <v>846.58</v>
      </c>
      <c r="N15" s="16">
        <f t="shared" si="9"/>
        <v>2.9483918242708604</v>
      </c>
      <c r="O15" s="167"/>
      <c r="P15" s="77">
        <v>718.52</v>
      </c>
      <c r="Q15" s="54"/>
      <c r="R15" s="77">
        <v>525.51</v>
      </c>
      <c r="T15" s="53">
        <f t="shared" si="2"/>
        <v>0</v>
      </c>
      <c r="U15" s="53">
        <f t="shared" si="3"/>
        <v>0</v>
      </c>
      <c r="V15" s="53"/>
    </row>
    <row r="16" spans="1:22" s="11" customFormat="1" ht="21.75" customHeight="1" x14ac:dyDescent="0.2">
      <c r="A16" s="164" t="s">
        <v>6</v>
      </c>
      <c r="B16" s="80" t="s">
        <v>33</v>
      </c>
      <c r="C16" s="13">
        <f t="shared" si="4"/>
        <v>1119.9100000000003</v>
      </c>
      <c r="D16" s="14">
        <f t="shared" si="5"/>
        <v>10.57835174145942</v>
      </c>
      <c r="E16" s="23"/>
      <c r="F16" s="76">
        <f t="shared" si="6"/>
        <v>1157.3700000000003</v>
      </c>
      <c r="G16" s="16">
        <f t="shared" si="7"/>
        <v>11.060059764477888</v>
      </c>
      <c r="H16" s="24"/>
      <c r="I16" s="59"/>
      <c r="J16" s="13">
        <v>3403.32</v>
      </c>
      <c r="K16" s="14">
        <f t="shared" si="8"/>
        <v>10.879041737005114</v>
      </c>
      <c r="L16" s="23"/>
      <c r="M16" s="77">
        <f>3239.35+0.01</f>
        <v>3239.36</v>
      </c>
      <c r="N16" s="16">
        <f t="shared" si="9"/>
        <v>11.281748375664503</v>
      </c>
      <c r="O16" s="167"/>
      <c r="P16" s="77">
        <v>2283.41</v>
      </c>
      <c r="Q16" s="54"/>
      <c r="R16" s="77">
        <v>2081.9899999999998</v>
      </c>
      <c r="T16" s="53">
        <f t="shared" si="2"/>
        <v>0</v>
      </c>
      <c r="U16" s="53">
        <f t="shared" si="3"/>
        <v>0</v>
      </c>
      <c r="V16" s="53"/>
    </row>
    <row r="17" spans="1:22" s="11" customFormat="1" ht="21.75" customHeight="1" x14ac:dyDescent="0.2">
      <c r="A17" s="164" t="s">
        <v>79</v>
      </c>
      <c r="B17" s="12" t="s">
        <v>46</v>
      </c>
      <c r="C17" s="18">
        <f>SUM(C13:C16)</f>
        <v>9512.68</v>
      </c>
      <c r="D17" s="14">
        <f>SUM(D13:D16)</f>
        <v>89.85407313440021</v>
      </c>
      <c r="E17" s="23"/>
      <c r="F17" s="78">
        <f>SUM(F13:F16)</f>
        <v>9334.01</v>
      </c>
      <c r="G17" s="16">
        <f>SUM(G13:G16)</f>
        <v>89.197670962815891</v>
      </c>
      <c r="H17" s="24"/>
      <c r="I17" s="59"/>
      <c r="J17" s="18">
        <f>SUM(J13:J16)</f>
        <v>27958.269999999997</v>
      </c>
      <c r="K17" s="14">
        <f>SUM(K13:K16)</f>
        <v>89.371315722429244</v>
      </c>
      <c r="L17" s="23"/>
      <c r="M17" s="78">
        <f>SUM(M13:M16)</f>
        <v>25607.520000000004</v>
      </c>
      <c r="N17" s="16">
        <f>SUM(N13:N16)</f>
        <v>89.183541552898177</v>
      </c>
      <c r="O17" s="167"/>
      <c r="P17" s="78">
        <f>SUM(P13:P16)</f>
        <v>18445.59</v>
      </c>
      <c r="Q17" s="54"/>
      <c r="R17" s="78">
        <f>SUM(R13:R16)</f>
        <v>16273.51</v>
      </c>
      <c r="T17" s="53">
        <f t="shared" si="2"/>
        <v>0</v>
      </c>
      <c r="U17" s="53">
        <f t="shared" si="3"/>
        <v>0</v>
      </c>
      <c r="V17" s="53"/>
    </row>
    <row r="18" spans="1:22" s="11" customFormat="1" ht="21.75" customHeight="1" x14ac:dyDescent="0.2">
      <c r="A18" s="168" t="s">
        <v>10</v>
      </c>
      <c r="B18" s="21" t="s">
        <v>41</v>
      </c>
      <c r="C18" s="19">
        <f>C10-C17</f>
        <v>1074.1300000000028</v>
      </c>
      <c r="D18" s="14">
        <f>D10-D17</f>
        <v>10.14592686559979</v>
      </c>
      <c r="E18" s="26"/>
      <c r="F18" s="79">
        <f>F10-F17</f>
        <v>1130.3999999999978</v>
      </c>
      <c r="G18" s="16">
        <f>G10-G17</f>
        <v>10.802329037184109</v>
      </c>
      <c r="H18" s="27"/>
      <c r="I18" s="111"/>
      <c r="J18" s="19">
        <f>J10-J17</f>
        <v>3325.0000000000073</v>
      </c>
      <c r="K18" s="14">
        <f>K10-K17</f>
        <v>10.628684277570756</v>
      </c>
      <c r="L18" s="26"/>
      <c r="M18" s="79">
        <f>M10-M17</f>
        <v>3105.7599999999948</v>
      </c>
      <c r="N18" s="16">
        <f>N10-N17</f>
        <v>10.816458447101823</v>
      </c>
      <c r="O18" s="169"/>
      <c r="P18" s="79">
        <f>P10-P17</f>
        <v>2250.869999999999</v>
      </c>
      <c r="Q18" s="54"/>
      <c r="R18" s="79">
        <f>R10-R17</f>
        <v>1975.3599999999988</v>
      </c>
      <c r="T18" s="53">
        <f t="shared" si="2"/>
        <v>5.4569682106375694E-12</v>
      </c>
      <c r="U18" s="53">
        <f t="shared" si="3"/>
        <v>-1.8189894035458565E-12</v>
      </c>
      <c r="V18" s="53"/>
    </row>
    <row r="19" spans="1:22" s="11" customFormat="1" ht="21.75" customHeight="1" x14ac:dyDescent="0.2">
      <c r="A19" s="166" t="s">
        <v>11</v>
      </c>
      <c r="B19" s="12" t="s">
        <v>38</v>
      </c>
      <c r="C19" s="13">
        <f>J19-P19</f>
        <v>92.110000000000014</v>
      </c>
      <c r="D19" s="14">
        <f t="shared" ref="D19" si="10">C19/C$10*100</f>
        <v>0.87004489548787589</v>
      </c>
      <c r="E19" s="26"/>
      <c r="F19" s="76">
        <f>M19-R19</f>
        <v>91.110000000000014</v>
      </c>
      <c r="G19" s="16">
        <f t="shared" ref="G19" si="11">F19/F$10*100</f>
        <v>0.8706654269089229</v>
      </c>
      <c r="H19" s="27"/>
      <c r="I19" s="111"/>
      <c r="J19" s="19">
        <v>909.48</v>
      </c>
      <c r="K19" s="14">
        <f t="shared" ref="K19" si="12">J19/J$10*100</f>
        <v>2.9072408351173005</v>
      </c>
      <c r="L19" s="26"/>
      <c r="M19" s="79">
        <v>688.76</v>
      </c>
      <c r="N19" s="16">
        <f t="shared" ref="N19" si="13">M19/M$10*100</f>
        <v>2.3987506826109732</v>
      </c>
      <c r="O19" s="169"/>
      <c r="P19" s="79">
        <v>817.37</v>
      </c>
      <c r="Q19" s="54"/>
      <c r="R19" s="79">
        <v>597.65</v>
      </c>
      <c r="T19" s="53">
        <f t="shared" si="2"/>
        <v>0</v>
      </c>
      <c r="U19" s="53">
        <f t="shared" si="3"/>
        <v>0</v>
      </c>
      <c r="V19" s="53"/>
    </row>
    <row r="20" spans="1:22" s="11" customFormat="1" ht="21.75" customHeight="1" x14ac:dyDescent="0.2">
      <c r="A20" s="168" t="s">
        <v>7</v>
      </c>
      <c r="B20" s="21" t="s">
        <v>40</v>
      </c>
      <c r="C20" s="19">
        <f>C18+C19</f>
        <v>1166.240000000003</v>
      </c>
      <c r="D20" s="14">
        <f>D18+D19</f>
        <v>11.015971761087666</v>
      </c>
      <c r="E20" s="26"/>
      <c r="F20" s="79">
        <f>F18+F19</f>
        <v>1221.5099999999979</v>
      </c>
      <c r="G20" s="16">
        <f>G18+G19</f>
        <v>11.672994464093032</v>
      </c>
      <c r="H20" s="27"/>
      <c r="I20" s="111"/>
      <c r="J20" s="19">
        <f>J18+J19</f>
        <v>4234.4800000000068</v>
      </c>
      <c r="K20" s="14">
        <f>K18+K19</f>
        <v>13.535925112688055</v>
      </c>
      <c r="L20" s="26"/>
      <c r="M20" s="79">
        <f>M18+M19</f>
        <v>3794.519999999995</v>
      </c>
      <c r="N20" s="16">
        <f>N18+N19</f>
        <v>13.215209129712797</v>
      </c>
      <c r="O20" s="169"/>
      <c r="P20" s="79">
        <f>P18+P19</f>
        <v>3068.2399999999989</v>
      </c>
      <c r="Q20" s="54"/>
      <c r="R20" s="79">
        <f>R18+R19</f>
        <v>2573.0099999999989</v>
      </c>
      <c r="T20" s="53">
        <f t="shared" si="2"/>
        <v>5.0022208597511053E-12</v>
      </c>
      <c r="U20" s="53">
        <f t="shared" si="3"/>
        <v>0</v>
      </c>
      <c r="V20" s="53"/>
    </row>
    <row r="21" spans="1:22" s="11" customFormat="1" ht="21.75" customHeight="1" x14ac:dyDescent="0.2">
      <c r="A21" s="166" t="s">
        <v>12</v>
      </c>
      <c r="B21" s="12" t="s">
        <v>34</v>
      </c>
      <c r="C21" s="13">
        <f>J21-P21</f>
        <v>59.129999999999995</v>
      </c>
      <c r="D21" s="14">
        <f t="shared" ref="D21" si="14">C21/C$10*100</f>
        <v>0.55852518369556059</v>
      </c>
      <c r="E21" s="23"/>
      <c r="F21" s="76">
        <f>M21-R21</f>
        <v>63.549999999999983</v>
      </c>
      <c r="G21" s="16">
        <f t="shared" ref="G21" si="15">F21/F$10*100</f>
        <v>0.60729654132435551</v>
      </c>
      <c r="H21" s="24"/>
      <c r="I21" s="59"/>
      <c r="J21" s="13">
        <v>161.28</v>
      </c>
      <c r="K21" s="14">
        <f t="shared" ref="K21" si="16">J21/J$10*100</f>
        <v>0.51554712790574642</v>
      </c>
      <c r="L21" s="23"/>
      <c r="M21" s="77">
        <v>193.64</v>
      </c>
      <c r="N21" s="16">
        <f t="shared" ref="N21" si="17">M21/M$10*100</f>
        <v>0.67439177969218422</v>
      </c>
      <c r="O21" s="167"/>
      <c r="P21" s="77">
        <v>102.15</v>
      </c>
      <c r="Q21" s="54"/>
      <c r="R21" s="77">
        <v>130.09</v>
      </c>
      <c r="T21" s="53">
        <f t="shared" si="2"/>
        <v>0</v>
      </c>
      <c r="U21" s="53">
        <f t="shared" si="3"/>
        <v>0</v>
      </c>
      <c r="V21" s="53"/>
    </row>
    <row r="22" spans="1:22" s="11" customFormat="1" ht="21.75" customHeight="1" x14ac:dyDescent="0.2">
      <c r="A22" s="168" t="s">
        <v>9</v>
      </c>
      <c r="B22" s="21" t="s">
        <v>63</v>
      </c>
      <c r="C22" s="13">
        <f>C20-C21</f>
        <v>1107.1100000000029</v>
      </c>
      <c r="D22" s="14">
        <f>D20-D21</f>
        <v>10.457446577392105</v>
      </c>
      <c r="E22" s="23"/>
      <c r="F22" s="77">
        <f>F20-F21</f>
        <v>1157.959999999998</v>
      </c>
      <c r="G22" s="16">
        <f>G20-G21</f>
        <v>11.065697922768676</v>
      </c>
      <c r="H22" s="24"/>
      <c r="I22" s="59"/>
      <c r="J22" s="13">
        <f>J20-J21</f>
        <v>4073.2000000000066</v>
      </c>
      <c r="K22" s="14">
        <f>K20-K21</f>
        <v>13.020377984782309</v>
      </c>
      <c r="L22" s="23"/>
      <c r="M22" s="77">
        <f>M20-M21</f>
        <v>3600.8799999999951</v>
      </c>
      <c r="N22" s="16">
        <f>N20-N21</f>
        <v>12.540817350020612</v>
      </c>
      <c r="O22" s="167"/>
      <c r="P22" s="77">
        <f>P20-P21</f>
        <v>2966.0899999999988</v>
      </c>
      <c r="Q22" s="54"/>
      <c r="R22" s="77">
        <f>R20-R21</f>
        <v>2442.9199999999987</v>
      </c>
      <c r="T22" s="53">
        <f t="shared" si="2"/>
        <v>5.0022208597511053E-12</v>
      </c>
      <c r="U22" s="53">
        <f t="shared" si="3"/>
        <v>0</v>
      </c>
      <c r="V22" s="53"/>
    </row>
    <row r="23" spans="1:22" s="11" customFormat="1" ht="21.75" customHeight="1" x14ac:dyDescent="0.2">
      <c r="A23" s="166" t="s">
        <v>8</v>
      </c>
      <c r="B23" s="12" t="s">
        <v>56</v>
      </c>
      <c r="C23" s="13">
        <f>J23-P23</f>
        <v>16.510000000000005</v>
      </c>
      <c r="D23" s="14">
        <f t="shared" ref="D23" si="18">C23/C$10*100</f>
        <v>0.15594877021501286</v>
      </c>
      <c r="E23" s="23"/>
      <c r="F23" s="76">
        <f>M23-R23</f>
        <v>0</v>
      </c>
      <c r="G23" s="16">
        <f t="shared" ref="G23" si="19">F23/F$10*100</f>
        <v>0</v>
      </c>
      <c r="H23" s="24"/>
      <c r="I23" s="59"/>
      <c r="J23" s="13">
        <v>107.51</v>
      </c>
      <c r="K23" s="14">
        <f t="shared" ref="K23" si="20">J23/J$10*100</f>
        <v>0.34366611930274549</v>
      </c>
      <c r="L23" s="23"/>
      <c r="M23" s="77">
        <v>0</v>
      </c>
      <c r="N23" s="16">
        <f t="shared" ref="N23" si="21">M23/M$10*100</f>
        <v>0</v>
      </c>
      <c r="O23" s="167"/>
      <c r="P23" s="77">
        <v>91</v>
      </c>
      <c r="Q23" s="54"/>
      <c r="R23" s="77">
        <v>0</v>
      </c>
      <c r="T23" s="53">
        <f t="shared" si="2"/>
        <v>0</v>
      </c>
      <c r="U23" s="53">
        <f t="shared" si="3"/>
        <v>0</v>
      </c>
      <c r="V23" s="53"/>
    </row>
    <row r="24" spans="1:22" s="11" customFormat="1" ht="21.75" customHeight="1" x14ac:dyDescent="0.2">
      <c r="A24" s="168" t="s">
        <v>22</v>
      </c>
      <c r="B24" s="21" t="s">
        <v>64</v>
      </c>
      <c r="C24" s="13">
        <f>C22+C23</f>
        <v>1123.6200000000028</v>
      </c>
      <c r="D24" s="14">
        <f>D22+D23</f>
        <v>10.613395347607117</v>
      </c>
      <c r="E24" s="23"/>
      <c r="F24" s="77">
        <f>F22+F23</f>
        <v>1157.959999999998</v>
      </c>
      <c r="G24" s="16">
        <f>G22+G23</f>
        <v>11.065697922768676</v>
      </c>
      <c r="H24" s="24"/>
      <c r="I24" s="59"/>
      <c r="J24" s="13">
        <f>J22+J23</f>
        <v>4180.7100000000064</v>
      </c>
      <c r="K24" s="14">
        <f>K22+K23</f>
        <v>13.364044104085055</v>
      </c>
      <c r="L24" s="23"/>
      <c r="M24" s="77">
        <f>M22+M23</f>
        <v>3600.8799999999951</v>
      </c>
      <c r="N24" s="16">
        <f>N22+N23</f>
        <v>12.540817350020612</v>
      </c>
      <c r="O24" s="167"/>
      <c r="P24" s="77">
        <f>P22+P23</f>
        <v>3057.0899999999988</v>
      </c>
      <c r="Q24" s="54"/>
      <c r="R24" s="77">
        <f>R22+R23</f>
        <v>2442.9199999999987</v>
      </c>
      <c r="T24" s="53">
        <f t="shared" si="2"/>
        <v>5.0022208597511053E-12</v>
      </c>
      <c r="U24" s="53">
        <f t="shared" si="3"/>
        <v>0</v>
      </c>
      <c r="V24" s="53"/>
    </row>
    <row r="25" spans="1:22" s="11" customFormat="1" ht="21.75" customHeight="1" x14ac:dyDescent="0.2">
      <c r="A25" s="166" t="s">
        <v>48</v>
      </c>
      <c r="B25" s="12" t="s">
        <v>39</v>
      </c>
      <c r="C25" s="13">
        <f>J25-P25</f>
        <v>322.55999999999995</v>
      </c>
      <c r="D25" s="14">
        <f t="shared" ref="D25" si="22">C25/C$10*100</f>
        <v>3.046810134497548</v>
      </c>
      <c r="E25" s="23"/>
      <c r="F25" s="76">
        <f>M25-R25</f>
        <v>308.55000000000007</v>
      </c>
      <c r="G25" s="16">
        <f t="shared" ref="G25" si="23">F25/F$10*100</f>
        <v>2.948565662087018</v>
      </c>
      <c r="H25" s="24"/>
      <c r="I25" s="59"/>
      <c r="J25" s="13">
        <v>1165.53</v>
      </c>
      <c r="K25" s="14">
        <f t="shared" ref="K25" si="24">J25/J$10*100</f>
        <v>3.7257294394096268</v>
      </c>
      <c r="L25" s="23"/>
      <c r="M25" s="77">
        <f>948.61</f>
        <v>948.61</v>
      </c>
      <c r="N25" s="16">
        <f t="shared" ref="N25" si="25">M25/M$10*100</f>
        <v>3.3037326282472779</v>
      </c>
      <c r="O25" s="167"/>
      <c r="P25" s="77">
        <v>842.97</v>
      </c>
      <c r="Q25" s="54"/>
      <c r="R25" s="77">
        <v>640.05999999999995</v>
      </c>
      <c r="S25" s="146"/>
      <c r="T25" s="53">
        <f t="shared" si="2"/>
        <v>0</v>
      </c>
      <c r="U25" s="53">
        <f t="shared" si="3"/>
        <v>0</v>
      </c>
      <c r="V25" s="53"/>
    </row>
    <row r="26" spans="1:22" s="11" customFormat="1" ht="21.6" customHeight="1" x14ac:dyDescent="0.2">
      <c r="A26" s="168" t="s">
        <v>49</v>
      </c>
      <c r="B26" s="21" t="s">
        <v>65</v>
      </c>
      <c r="C26" s="19">
        <f>C24-C25</f>
        <v>801.0600000000029</v>
      </c>
      <c r="D26" s="14">
        <f>D24-D25</f>
        <v>7.566585213109569</v>
      </c>
      <c r="E26" s="23"/>
      <c r="F26" s="79">
        <f>F24-F25</f>
        <v>849.40999999999792</v>
      </c>
      <c r="G26" s="16">
        <f>G24-G25</f>
        <v>8.1171322606816574</v>
      </c>
      <c r="H26" s="24"/>
      <c r="I26" s="59"/>
      <c r="J26" s="19">
        <f>J24-J25</f>
        <v>3015.1800000000067</v>
      </c>
      <c r="K26" s="14">
        <f>K24-K25</f>
        <v>9.6383146646754287</v>
      </c>
      <c r="L26" s="23"/>
      <c r="M26" s="79">
        <f>M24-M25</f>
        <v>2652.269999999995</v>
      </c>
      <c r="N26" s="16">
        <f>N24-N25</f>
        <v>9.2370847217733338</v>
      </c>
      <c r="O26" s="167"/>
      <c r="P26" s="79">
        <f>P24-P25</f>
        <v>2214.119999999999</v>
      </c>
      <c r="Q26" s="54"/>
      <c r="R26" s="79">
        <f>R24-R25</f>
        <v>1802.8599999999988</v>
      </c>
      <c r="T26" s="53">
        <f t="shared" si="2"/>
        <v>4.5474735088646412E-12</v>
      </c>
      <c r="U26" s="53">
        <f t="shared" si="3"/>
        <v>-1.8189894035458565E-12</v>
      </c>
      <c r="V26" s="53"/>
    </row>
    <row r="27" spans="1:22" s="11" customFormat="1" ht="21.6" customHeight="1" x14ac:dyDescent="0.2">
      <c r="A27" s="166" t="s">
        <v>15</v>
      </c>
      <c r="B27" s="12" t="s">
        <v>50</v>
      </c>
      <c r="C27" s="13">
        <f>J27-P27</f>
        <v>0.64000000000000057</v>
      </c>
      <c r="D27" s="14">
        <f t="shared" ref="D27" si="26">C27/C$10*100</f>
        <v>6.0452582033681569E-3</v>
      </c>
      <c r="E27" s="23"/>
      <c r="F27" s="76">
        <f>M27-R27</f>
        <v>10.36</v>
      </c>
      <c r="G27" s="16">
        <f t="shared" ref="G27" si="27">F27/F$10*100</f>
        <v>9.9002237106535412E-2</v>
      </c>
      <c r="H27" s="24"/>
      <c r="I27" s="59"/>
      <c r="J27" s="13">
        <v>5.03</v>
      </c>
      <c r="K27" s="14">
        <f t="shared" ref="K27" si="28">J27/J$10*100</f>
        <v>1.6078881779302483E-2</v>
      </c>
      <c r="L27" s="23"/>
      <c r="M27" s="77">
        <v>16.23</v>
      </c>
      <c r="N27" s="16">
        <f t="shared" ref="N27" si="29">M27/M$10*100</f>
        <v>5.6524367818653949E-2</v>
      </c>
      <c r="O27" s="167"/>
      <c r="P27" s="207">
        <v>4.3899999999999997</v>
      </c>
      <c r="Q27" s="54"/>
      <c r="R27" s="207">
        <v>5.87</v>
      </c>
      <c r="T27" s="53">
        <f t="shared" si="2"/>
        <v>0</v>
      </c>
      <c r="U27" s="53">
        <f t="shared" si="3"/>
        <v>0</v>
      </c>
      <c r="V27" s="53"/>
    </row>
    <row r="28" spans="1:22" s="11" customFormat="1" ht="21.6" customHeight="1" x14ac:dyDescent="0.2">
      <c r="A28" s="168" t="s">
        <v>55</v>
      </c>
      <c r="B28" s="21" t="s">
        <v>66</v>
      </c>
      <c r="C28" s="19">
        <f>C26+C27</f>
        <v>801.70000000000289</v>
      </c>
      <c r="D28" s="14">
        <f>D26+D27</f>
        <v>7.5726304713129373</v>
      </c>
      <c r="E28" s="23"/>
      <c r="F28" s="79">
        <f>F26+F27</f>
        <v>859.76999999999794</v>
      </c>
      <c r="G28" s="16">
        <f>G26+G27</f>
        <v>8.2161344977881932</v>
      </c>
      <c r="H28" s="24"/>
      <c r="I28" s="59"/>
      <c r="J28" s="19">
        <f>J26+J27</f>
        <v>3020.2100000000069</v>
      </c>
      <c r="K28" s="14">
        <f>K26+K27</f>
        <v>9.654393546454731</v>
      </c>
      <c r="L28" s="23"/>
      <c r="M28" s="79">
        <f>M26+M27</f>
        <v>2668.499999999995</v>
      </c>
      <c r="N28" s="16">
        <f>N26+N27</f>
        <v>9.2936090895919872</v>
      </c>
      <c r="O28" s="167"/>
      <c r="P28" s="79">
        <f>P26+P27</f>
        <v>2218.5099999999989</v>
      </c>
      <c r="Q28" s="54"/>
      <c r="R28" s="79">
        <f>R26+R27</f>
        <v>1808.7299999999987</v>
      </c>
      <c r="T28" s="53">
        <f t="shared" si="2"/>
        <v>5.0022208597511053E-12</v>
      </c>
      <c r="U28" s="53">
        <f t="shared" si="3"/>
        <v>0</v>
      </c>
      <c r="V28" s="53"/>
    </row>
    <row r="29" spans="1:22" s="11" customFormat="1" ht="15.75" x14ac:dyDescent="0.2">
      <c r="A29" s="170"/>
      <c r="B29" s="62"/>
      <c r="C29" s="75"/>
      <c r="D29" s="68"/>
      <c r="E29" s="69"/>
      <c r="F29" s="75"/>
      <c r="G29" s="63"/>
      <c r="H29" s="64"/>
      <c r="I29" s="110"/>
      <c r="J29" s="75"/>
      <c r="K29" s="68"/>
      <c r="L29" s="69"/>
      <c r="M29" s="75"/>
      <c r="N29" s="63"/>
      <c r="O29" s="171"/>
      <c r="Q29" s="54"/>
    </row>
    <row r="30" spans="1:22" x14ac:dyDescent="0.2">
      <c r="A30" s="172"/>
      <c r="B30" s="8"/>
      <c r="C30" s="8"/>
      <c r="D30" s="8"/>
      <c r="E30" s="8"/>
      <c r="F30" s="173"/>
      <c r="G30" s="174"/>
      <c r="H30" s="8"/>
      <c r="I30" s="8"/>
      <c r="J30" s="8"/>
      <c r="K30" s="8"/>
      <c r="L30" s="8"/>
      <c r="M30" s="173"/>
      <c r="N30" s="174"/>
      <c r="O30" s="175"/>
      <c r="Q30" s="55"/>
    </row>
    <row r="31" spans="1:22" x14ac:dyDescent="0.2">
      <c r="A31" s="176" t="s">
        <v>67</v>
      </c>
      <c r="B31" s="8"/>
      <c r="C31" s="177"/>
      <c r="D31" s="8"/>
      <c r="E31" s="8"/>
      <c r="F31" s="173"/>
      <c r="G31" s="174"/>
      <c r="H31" s="8"/>
      <c r="I31" s="8"/>
      <c r="J31" s="177"/>
      <c r="K31" s="8"/>
      <c r="L31" s="8"/>
      <c r="M31" s="173"/>
      <c r="N31" s="174"/>
      <c r="O31" s="175"/>
    </row>
    <row r="32" spans="1:22" x14ac:dyDescent="0.2">
      <c r="A32" s="178" t="s">
        <v>77</v>
      </c>
      <c r="B32" s="8"/>
      <c r="C32" s="179"/>
      <c r="D32" s="8"/>
      <c r="E32" s="8"/>
      <c r="F32" s="179"/>
      <c r="G32" s="8"/>
      <c r="H32" s="8"/>
      <c r="I32" s="8"/>
      <c r="J32" s="179"/>
      <c r="K32" s="8"/>
      <c r="L32" s="8"/>
      <c r="M32" s="179"/>
      <c r="N32" s="8"/>
      <c r="O32" s="175"/>
    </row>
    <row r="33" spans="1:18" ht="15.75" thickBot="1" x14ac:dyDescent="0.25">
      <c r="A33" s="180"/>
      <c r="B33" s="118"/>
      <c r="C33" s="181"/>
      <c r="D33" s="181"/>
      <c r="E33" s="181"/>
      <c r="F33" s="181"/>
      <c r="G33" s="181"/>
      <c r="H33" s="181"/>
      <c r="I33" s="181"/>
      <c r="J33" s="181"/>
      <c r="K33" s="181"/>
      <c r="L33" s="181"/>
      <c r="M33" s="181"/>
      <c r="N33" s="181"/>
      <c r="O33" s="182"/>
    </row>
    <row r="34" spans="1:18" ht="18" customHeight="1" x14ac:dyDescent="0.2">
      <c r="B34" s="245"/>
      <c r="C34" s="245"/>
      <c r="D34" s="245"/>
      <c r="E34" s="245"/>
      <c r="F34" s="245"/>
      <c r="G34" s="245"/>
      <c r="H34" s="245"/>
      <c r="I34" s="104"/>
      <c r="J34" s="104"/>
      <c r="K34" s="104"/>
      <c r="L34" s="104"/>
    </row>
    <row r="35" spans="1:18" hidden="1" x14ac:dyDescent="0.2">
      <c r="A35" s="52"/>
      <c r="B35" s="52" t="s">
        <v>89</v>
      </c>
      <c r="C35" s="234">
        <f>J35-P35</f>
        <v>-56.48</v>
      </c>
      <c r="D35" s="52"/>
      <c r="E35" s="52"/>
      <c r="F35" s="234">
        <f>M35-R35</f>
        <v>13.8</v>
      </c>
      <c r="G35" s="52"/>
      <c r="H35" s="52"/>
      <c r="I35" s="52"/>
      <c r="J35" s="232">
        <v>-47.15</v>
      </c>
      <c r="K35" s="52"/>
      <c r="L35" s="52"/>
      <c r="M35" s="232">
        <v>17.03</v>
      </c>
      <c r="N35" s="52"/>
      <c r="O35" s="52"/>
      <c r="P35" s="232">
        <v>9.33</v>
      </c>
      <c r="Q35" s="52"/>
      <c r="R35" s="232">
        <v>3.23</v>
      </c>
    </row>
    <row r="36" spans="1:18" hidden="1" x14ac:dyDescent="0.2">
      <c r="A36" s="52"/>
      <c r="B36" s="52"/>
      <c r="C36" s="73"/>
      <c r="D36" s="52"/>
      <c r="E36" s="52"/>
      <c r="F36" s="233"/>
      <c r="G36" s="52"/>
      <c r="H36" s="52"/>
      <c r="I36" s="52"/>
      <c r="J36" s="233"/>
      <c r="K36" s="52"/>
      <c r="L36" s="52"/>
      <c r="M36" s="233"/>
      <c r="N36" s="52"/>
      <c r="O36" s="52"/>
      <c r="P36" s="233"/>
    </row>
    <row r="37" spans="1:18" x14ac:dyDescent="0.2">
      <c r="A37" s="52"/>
      <c r="B37" s="52"/>
      <c r="C37" s="52"/>
      <c r="D37" s="52"/>
      <c r="E37" s="52"/>
      <c r="F37" s="52"/>
      <c r="G37" s="52"/>
      <c r="H37" s="52"/>
      <c r="I37" s="52"/>
      <c r="J37" s="52"/>
      <c r="K37" s="52"/>
      <c r="L37" s="52"/>
      <c r="M37" s="52"/>
      <c r="N37" s="52"/>
      <c r="O37" s="52"/>
    </row>
    <row r="38" spans="1:18" x14ac:dyDescent="0.2">
      <c r="C38" s="74"/>
      <c r="F38" s="74"/>
      <c r="J38" s="74"/>
      <c r="M38" s="74"/>
    </row>
    <row r="39" spans="1:18" x14ac:dyDescent="0.2">
      <c r="C39" s="74"/>
      <c r="F39" s="74"/>
      <c r="J39" s="74"/>
      <c r="M39" s="74"/>
    </row>
    <row r="40" spans="1:18" x14ac:dyDescent="0.2">
      <c r="C40" s="74"/>
      <c r="F40" s="74"/>
      <c r="J40" s="74"/>
      <c r="M40" s="74"/>
    </row>
  </sheetData>
  <mergeCells count="11">
    <mergeCell ref="J4:O4"/>
    <mergeCell ref="J5:O5"/>
    <mergeCell ref="J6:K6"/>
    <mergeCell ref="M6:N6"/>
    <mergeCell ref="A1:O1"/>
    <mergeCell ref="N3:O3"/>
    <mergeCell ref="B34:H34"/>
    <mergeCell ref="C5:H5"/>
    <mergeCell ref="C6:D6"/>
    <mergeCell ref="F6:G6"/>
    <mergeCell ref="C4:H4"/>
  </mergeCells>
  <pageMargins left="7.874015748031496E-2" right="0.11811023622047245" top="0.15748031496062992" bottom="0.23622047244094491" header="0.19685039370078741" footer="0"/>
  <pageSetup paperSize="9" scale="64" orientation="landscape"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46"/>
  <sheetViews>
    <sheetView showGridLines="0" view="pageBreakPreview" zoomScale="84" zoomScaleNormal="79" zoomScaleSheetLayoutView="84" workbookViewId="0">
      <pane xSplit="2" ySplit="2" topLeftCell="C27" activePane="bottomRight" state="frozen"/>
      <selection activeCell="D24" sqref="D24"/>
      <selection pane="topRight" activeCell="D24" sqref="D24"/>
      <selection pane="bottomLeft" activeCell="D24" sqref="D24"/>
      <selection pane="bottomRight" activeCell="B39" sqref="B39"/>
    </sheetView>
  </sheetViews>
  <sheetFormatPr defaultColWidth="16.42578125" defaultRowHeight="12.75" x14ac:dyDescent="0.2"/>
  <cols>
    <col min="1" max="1" width="5" customWidth="1"/>
    <col min="2" max="2" width="85.140625" customWidth="1"/>
    <col min="3" max="3" width="16.28515625" customWidth="1"/>
    <col min="4" max="4" width="1.5703125" customWidth="1"/>
    <col min="5" max="5" width="16.28515625" customWidth="1"/>
    <col min="6" max="7" width="1.5703125" customWidth="1"/>
    <col min="8" max="8" width="16.28515625" customWidth="1"/>
    <col min="9" max="9" width="1.5703125" customWidth="1"/>
    <col min="10" max="10" width="16.28515625" customWidth="1"/>
    <col min="11" max="11" width="1.5703125" customWidth="1"/>
    <col min="12" max="18" width="0" hidden="1" customWidth="1"/>
  </cols>
  <sheetData>
    <row r="1" spans="1:17" ht="38.25" customHeight="1" x14ac:dyDescent="0.2">
      <c r="A1" s="263" t="s">
        <v>68</v>
      </c>
      <c r="B1" s="264"/>
      <c r="C1" s="264"/>
      <c r="D1" s="264"/>
      <c r="E1" s="264"/>
      <c r="F1" s="264"/>
      <c r="G1" s="264"/>
      <c r="H1" s="264"/>
      <c r="I1" s="264"/>
      <c r="J1" s="264"/>
      <c r="K1" s="265"/>
    </row>
    <row r="2" spans="1:17" ht="68.25" customHeight="1" x14ac:dyDescent="0.2">
      <c r="A2" s="266"/>
      <c r="B2" s="267"/>
      <c r="C2" s="267"/>
      <c r="D2" s="267"/>
      <c r="E2" s="267"/>
      <c r="F2" s="267"/>
      <c r="G2" s="267"/>
      <c r="H2" s="267"/>
      <c r="I2" s="267"/>
      <c r="J2" s="267"/>
      <c r="K2" s="268"/>
    </row>
    <row r="3" spans="1:17" ht="6" customHeight="1" x14ac:dyDescent="0.2">
      <c r="A3" s="183"/>
      <c r="B3" s="70"/>
      <c r="C3" s="70"/>
      <c r="D3" s="70"/>
      <c r="E3" s="70"/>
      <c r="F3" s="70"/>
      <c r="G3" s="70"/>
      <c r="H3" s="70"/>
      <c r="I3" s="70"/>
      <c r="J3" s="70"/>
      <c r="K3" s="184"/>
    </row>
    <row r="4" spans="1:17" ht="15.75" x14ac:dyDescent="0.25">
      <c r="A4" s="87" t="s">
        <v>16</v>
      </c>
      <c r="B4" s="7"/>
      <c r="C4" s="7"/>
      <c r="D4" s="36"/>
      <c r="E4" s="37"/>
      <c r="F4" s="36"/>
      <c r="G4" s="36"/>
      <c r="H4" s="7"/>
      <c r="I4" s="36"/>
      <c r="J4" s="37"/>
      <c r="K4" s="185"/>
    </row>
    <row r="5" spans="1:17" ht="15.75" x14ac:dyDescent="0.25">
      <c r="A5" s="186"/>
      <c r="B5" s="38"/>
      <c r="C5" s="7"/>
      <c r="D5" s="36"/>
      <c r="E5" s="151"/>
      <c r="F5" s="117"/>
      <c r="G5" s="117"/>
      <c r="H5" s="7"/>
      <c r="I5" s="36"/>
      <c r="J5" s="151" t="s">
        <v>36</v>
      </c>
      <c r="K5" s="187"/>
    </row>
    <row r="6" spans="1:17" ht="15.75" x14ac:dyDescent="0.25">
      <c r="A6" s="159"/>
      <c r="B6" s="2"/>
      <c r="C6" s="253" t="str">
        <f>'M&amp;M+MVML Page1'!C4:H4</f>
        <v>Quarter ended</v>
      </c>
      <c r="D6" s="254"/>
      <c r="E6" s="254"/>
      <c r="F6" s="255"/>
      <c r="G6" s="152"/>
      <c r="H6" s="253" t="str">
        <f>'M&amp;M+MVML Page1'!J4</f>
        <v>Nine months ended</v>
      </c>
      <c r="I6" s="254"/>
      <c r="J6" s="254"/>
      <c r="K6" s="256"/>
    </row>
    <row r="7" spans="1:17" ht="15.75" x14ac:dyDescent="0.25">
      <c r="A7" s="188"/>
      <c r="B7" s="5"/>
      <c r="C7" s="246" t="str">
        <f>'M&amp;M+MVML Page1'!C5:H5</f>
        <v>31st December</v>
      </c>
      <c r="D7" s="247"/>
      <c r="E7" s="247"/>
      <c r="F7" s="248"/>
      <c r="G7" s="128"/>
      <c r="H7" s="246" t="str">
        <f>'M&amp;M+MVML Page1'!J5</f>
        <v>31st December</v>
      </c>
      <c r="I7" s="247"/>
      <c r="J7" s="247"/>
      <c r="K7" s="257"/>
    </row>
    <row r="8" spans="1:17" ht="15.75" x14ac:dyDescent="0.25">
      <c r="A8" s="189"/>
      <c r="B8" s="3"/>
      <c r="C8" s="6">
        <v>2016</v>
      </c>
      <c r="D8" s="29"/>
      <c r="E8" s="10">
        <v>2015</v>
      </c>
      <c r="F8" s="46"/>
      <c r="G8" s="127"/>
      <c r="H8" s="6">
        <v>2016</v>
      </c>
      <c r="I8" s="29"/>
      <c r="J8" s="10">
        <v>2015</v>
      </c>
      <c r="K8" s="190"/>
    </row>
    <row r="9" spans="1:17" ht="46.9" customHeight="1" x14ac:dyDescent="0.2">
      <c r="A9" s="191"/>
      <c r="B9" s="41"/>
      <c r="C9" s="30" t="s">
        <v>13</v>
      </c>
      <c r="D9" s="32"/>
      <c r="E9" s="33" t="s">
        <v>13</v>
      </c>
      <c r="F9" s="35"/>
      <c r="G9" s="129"/>
      <c r="H9" s="30" t="s">
        <v>13</v>
      </c>
      <c r="I9" s="32"/>
      <c r="J9" s="33" t="s">
        <v>13</v>
      </c>
      <c r="K9" s="163"/>
    </row>
    <row r="10" spans="1:17" ht="21.75" customHeight="1" x14ac:dyDescent="0.3">
      <c r="A10" s="192" t="s">
        <v>17</v>
      </c>
      <c r="B10" s="42" t="s">
        <v>47</v>
      </c>
      <c r="C10" s="43"/>
      <c r="D10" s="49"/>
      <c r="E10" s="45"/>
      <c r="F10" s="44"/>
      <c r="G10" s="112"/>
      <c r="H10" s="43"/>
      <c r="I10" s="49"/>
      <c r="J10" s="45"/>
      <c r="K10" s="193"/>
      <c r="L10" t="s">
        <v>84</v>
      </c>
      <c r="N10" t="s">
        <v>85</v>
      </c>
    </row>
    <row r="11" spans="1:17" ht="21.75" customHeight="1" x14ac:dyDescent="0.3">
      <c r="A11" s="194"/>
      <c r="B11" s="22" t="s">
        <v>24</v>
      </c>
      <c r="C11" s="81">
        <f>H11-L11</f>
        <v>6358.93</v>
      </c>
      <c r="D11" s="50"/>
      <c r="E11" s="28">
        <f>J11-N11</f>
        <v>6937.58</v>
      </c>
      <c r="F11" s="44"/>
      <c r="G11" s="112"/>
      <c r="H11" s="81">
        <v>19567.73</v>
      </c>
      <c r="I11" s="50"/>
      <c r="J11" s="208">
        <v>18868.36</v>
      </c>
      <c r="K11" s="193"/>
      <c r="L11" s="208">
        <v>13208.8</v>
      </c>
      <c r="N11" s="208">
        <v>11930.78</v>
      </c>
      <c r="P11" s="210">
        <f>H11-C11-L11</f>
        <v>0</v>
      </c>
      <c r="Q11" s="210">
        <f>J11-E11-N11</f>
        <v>0</v>
      </c>
    </row>
    <row r="12" spans="1:17" ht="21.75" customHeight="1" x14ac:dyDescent="0.3">
      <c r="A12" s="194"/>
      <c r="B12" s="22" t="s">
        <v>25</v>
      </c>
      <c r="C12" s="81">
        <f t="shared" ref="C12:C13" si="0">H12-L12</f>
        <v>4280.6499999999996</v>
      </c>
      <c r="D12" s="50"/>
      <c r="E12" s="28">
        <f t="shared" ref="E12:E13" si="1">J12-N12</f>
        <v>3560.5600000000004</v>
      </c>
      <c r="F12" s="44"/>
      <c r="G12" s="112"/>
      <c r="H12" s="81">
        <v>11852.75</v>
      </c>
      <c r="I12" s="50"/>
      <c r="J12" s="208">
        <v>9948.52</v>
      </c>
      <c r="K12" s="193"/>
      <c r="L12" s="208">
        <v>7572.1</v>
      </c>
      <c r="N12" s="208">
        <v>6387.96</v>
      </c>
      <c r="P12" s="210">
        <f t="shared" ref="P12:P15" si="2">H12-C12-L12</f>
        <v>0</v>
      </c>
      <c r="Q12" s="210">
        <f t="shared" ref="Q12:Q15" si="3">J12-E12-N12</f>
        <v>0</v>
      </c>
    </row>
    <row r="13" spans="1:17" ht="21.75" customHeight="1" x14ac:dyDescent="0.3">
      <c r="A13" s="194"/>
      <c r="B13" s="22" t="s">
        <v>26</v>
      </c>
      <c r="C13" s="82">
        <f t="shared" si="0"/>
        <v>8.9399999999999977</v>
      </c>
      <c r="D13" s="50"/>
      <c r="E13" s="71">
        <f t="shared" si="1"/>
        <v>5.2799999999999994</v>
      </c>
      <c r="F13" s="44"/>
      <c r="G13" s="112"/>
      <c r="H13" s="235">
        <f>25.65</f>
        <v>25.65</v>
      </c>
      <c r="I13" s="50"/>
      <c r="J13" s="236">
        <f>14.52</f>
        <v>14.52</v>
      </c>
      <c r="K13" s="193"/>
      <c r="L13" s="133">
        <v>16.71</v>
      </c>
      <c r="N13" s="133">
        <v>9.24</v>
      </c>
      <c r="P13" s="210">
        <f t="shared" si="2"/>
        <v>0</v>
      </c>
      <c r="Q13" s="210">
        <f t="shared" si="3"/>
        <v>0</v>
      </c>
    </row>
    <row r="14" spans="1:17" ht="21.75" customHeight="1" x14ac:dyDescent="0.3">
      <c r="A14" s="194"/>
      <c r="B14" s="22" t="s">
        <v>18</v>
      </c>
      <c r="C14" s="81">
        <f>SUM(C11:C13)</f>
        <v>10648.52</v>
      </c>
      <c r="D14" s="50"/>
      <c r="E14" s="79">
        <f>SUM(E11:E13)</f>
        <v>10503.42</v>
      </c>
      <c r="F14" s="44"/>
      <c r="G14" s="112"/>
      <c r="H14" s="81">
        <f>SUM(H11:H13)</f>
        <v>31446.13</v>
      </c>
      <c r="I14" s="50"/>
      <c r="J14" s="208">
        <f>SUM(J11:J13)</f>
        <v>28831.4</v>
      </c>
      <c r="K14" s="193"/>
      <c r="L14" s="208">
        <f>SUM(L11:L13)</f>
        <v>20797.61</v>
      </c>
      <c r="N14" s="208">
        <f>SUM(N11:N13)</f>
        <v>18327.980000000003</v>
      </c>
      <c r="P14" s="210">
        <f t="shared" si="2"/>
        <v>0</v>
      </c>
      <c r="Q14" s="210">
        <f t="shared" si="3"/>
        <v>0</v>
      </c>
    </row>
    <row r="15" spans="1:17" ht="21.75" customHeight="1" x14ac:dyDescent="0.3">
      <c r="A15" s="194"/>
      <c r="B15" s="22" t="s">
        <v>35</v>
      </c>
      <c r="C15" s="82">
        <f>H15-L15</f>
        <v>61.710000000000008</v>
      </c>
      <c r="D15" s="50"/>
      <c r="E15" s="103">
        <f>J15-N15</f>
        <v>39.009999999999991</v>
      </c>
      <c r="F15" s="44"/>
      <c r="G15" s="112"/>
      <c r="H15" s="235">
        <f>162.87-0.01</f>
        <v>162.86000000000001</v>
      </c>
      <c r="I15" s="238"/>
      <c r="J15" s="236">
        <f>118.13-0.01</f>
        <v>118.11999999999999</v>
      </c>
      <c r="K15" s="193"/>
      <c r="L15" s="133">
        <v>101.15</v>
      </c>
      <c r="N15" s="133">
        <v>79.11</v>
      </c>
      <c r="P15" s="210">
        <f t="shared" si="2"/>
        <v>0</v>
      </c>
      <c r="Q15" s="210">
        <f t="shared" si="3"/>
        <v>0</v>
      </c>
    </row>
    <row r="16" spans="1:17" ht="21.75" customHeight="1" thickBot="1" x14ac:dyDescent="0.35">
      <c r="A16" s="194"/>
      <c r="B16" s="22" t="s">
        <v>43</v>
      </c>
      <c r="C16" s="83">
        <f>C14-C15</f>
        <v>10586.810000000001</v>
      </c>
      <c r="D16" s="51"/>
      <c r="E16" s="72">
        <f>E14-E15</f>
        <v>10464.41</v>
      </c>
      <c r="F16" s="47"/>
      <c r="G16" s="113"/>
      <c r="H16" s="83">
        <f>H14-H15</f>
        <v>31283.27</v>
      </c>
      <c r="I16" s="51"/>
      <c r="J16" s="209">
        <f>J14-J15</f>
        <v>28713.280000000002</v>
      </c>
      <c r="K16" s="195"/>
      <c r="L16" s="209">
        <f>L14-L15</f>
        <v>20696.46</v>
      </c>
      <c r="N16" s="209">
        <f>N14-N15</f>
        <v>18248.870000000003</v>
      </c>
      <c r="P16" s="210">
        <f>H16-C16-L16</f>
        <v>0</v>
      </c>
      <c r="Q16" s="210">
        <f>J16-E16-N16</f>
        <v>0</v>
      </c>
    </row>
    <row r="17" spans="1:17" ht="21.75" customHeight="1" thickTop="1" x14ac:dyDescent="0.3">
      <c r="A17" s="178"/>
      <c r="B17" s="57"/>
      <c r="C17" s="239">
        <f>C16-'M&amp;M+MVML Page1'!C10</f>
        <v>0</v>
      </c>
      <c r="D17" s="240"/>
      <c r="E17" s="241">
        <f>E16-'M&amp;M+MVML Page1'!F10</f>
        <v>0</v>
      </c>
      <c r="F17" s="240"/>
      <c r="G17" s="242"/>
      <c r="H17" s="241">
        <f>H16-'M&amp;M+MVML Page1'!J10</f>
        <v>0</v>
      </c>
      <c r="I17" s="240"/>
      <c r="J17" s="241">
        <f>J16-'M&amp;M+MVML Page1'!M10</f>
        <v>0</v>
      </c>
      <c r="K17" s="196"/>
      <c r="L17" s="210">
        <f>'M&amp;M+MVML Page1'!P10-L16</f>
        <v>0</v>
      </c>
      <c r="N17" s="210">
        <f>'M&amp;M+MVML Page1'!R10-N16</f>
        <v>0</v>
      </c>
    </row>
    <row r="18" spans="1:17" ht="21.75" customHeight="1" x14ac:dyDescent="0.3">
      <c r="A18" s="9" t="s">
        <v>19</v>
      </c>
      <c r="B18" s="22" t="s">
        <v>44</v>
      </c>
      <c r="C18" s="81"/>
      <c r="D18" s="44"/>
      <c r="E18" s="25"/>
      <c r="F18" s="44"/>
      <c r="G18" s="112"/>
      <c r="H18" s="81"/>
      <c r="I18" s="44"/>
      <c r="J18" s="25"/>
      <c r="K18" s="193"/>
    </row>
    <row r="19" spans="1:17" ht="21.75" customHeight="1" x14ac:dyDescent="0.3">
      <c r="A19" s="194"/>
      <c r="B19" s="22" t="s">
        <v>24</v>
      </c>
      <c r="C19" s="81">
        <f>H19-L19</f>
        <v>452.16999999999985</v>
      </c>
      <c r="D19" s="98"/>
      <c r="E19" s="105">
        <f>J19-N19</f>
        <v>714.2</v>
      </c>
      <c r="F19" s="44"/>
      <c r="G19" s="112"/>
      <c r="H19" s="81">
        <v>1615.57</v>
      </c>
      <c r="I19" s="98"/>
      <c r="J19" s="208">
        <v>1901</v>
      </c>
      <c r="K19" s="193"/>
      <c r="L19" s="81">
        <v>1163.4000000000001</v>
      </c>
      <c r="N19" s="81">
        <v>1186.8</v>
      </c>
      <c r="P19" s="210">
        <f t="shared" ref="P19:P22" si="4">H19-C19-L19</f>
        <v>0</v>
      </c>
      <c r="Q19" s="210">
        <f t="shared" ref="Q19:Q22" si="5">J19-E19-N19</f>
        <v>0</v>
      </c>
    </row>
    <row r="20" spans="1:17" ht="21.75" customHeight="1" x14ac:dyDescent="0.3">
      <c r="A20" s="194"/>
      <c r="B20" s="22" t="s">
        <v>25</v>
      </c>
      <c r="C20" s="81">
        <f t="shared" ref="C20:C22" si="6">H20-L20</f>
        <v>745.90000000000032</v>
      </c>
      <c r="D20" s="98"/>
      <c r="E20" s="105">
        <f t="shared" ref="E20:E22" si="7">J20-N20</f>
        <v>549.22</v>
      </c>
      <c r="F20" s="44"/>
      <c r="G20" s="112"/>
      <c r="H20" s="81">
        <v>2142.2600000000002</v>
      </c>
      <c r="I20" s="98"/>
      <c r="J20" s="208">
        <v>1636.63</v>
      </c>
      <c r="K20" s="193"/>
      <c r="L20" s="81">
        <v>1396.36</v>
      </c>
      <c r="N20" s="81">
        <v>1087.4100000000001</v>
      </c>
      <c r="P20" s="210">
        <f t="shared" si="4"/>
        <v>0</v>
      </c>
      <c r="Q20" s="210">
        <f t="shared" si="5"/>
        <v>0</v>
      </c>
    </row>
    <row r="21" spans="1:17" ht="21.75" customHeight="1" x14ac:dyDescent="0.3">
      <c r="A21" s="194"/>
      <c r="B21" s="22" t="s">
        <v>26</v>
      </c>
      <c r="C21" s="81">
        <f t="shared" si="6"/>
        <v>0.55000000000000004</v>
      </c>
      <c r="D21" s="98"/>
      <c r="E21" s="105">
        <f t="shared" si="7"/>
        <v>1.9100000000000001</v>
      </c>
      <c r="F21" s="44"/>
      <c r="G21" s="112"/>
      <c r="H21" s="81">
        <v>1.82</v>
      </c>
      <c r="I21" s="98"/>
      <c r="J21" s="208">
        <v>4.25</v>
      </c>
      <c r="K21" s="193"/>
      <c r="L21" s="81">
        <v>1.27</v>
      </c>
      <c r="N21" s="81">
        <v>2.34</v>
      </c>
      <c r="P21" s="210">
        <f t="shared" si="4"/>
        <v>0</v>
      </c>
      <c r="Q21" s="210">
        <f t="shared" si="5"/>
        <v>0</v>
      </c>
    </row>
    <row r="22" spans="1:17" ht="21.75" customHeight="1" x14ac:dyDescent="0.3">
      <c r="A22" s="194"/>
      <c r="B22" s="22" t="s">
        <v>27</v>
      </c>
      <c r="C22" s="82">
        <f t="shared" si="6"/>
        <v>0.03</v>
      </c>
      <c r="D22" s="98"/>
      <c r="E22" s="103">
        <f t="shared" si="7"/>
        <v>0.13</v>
      </c>
      <c r="F22" s="44"/>
      <c r="G22" s="112"/>
      <c r="H22" s="82">
        <v>0.01</v>
      </c>
      <c r="I22" s="98"/>
      <c r="J22" s="133">
        <v>-0.05</v>
      </c>
      <c r="K22" s="193"/>
      <c r="L22" s="82">
        <v>-0.02</v>
      </c>
      <c r="N22" s="82">
        <v>-0.18</v>
      </c>
      <c r="P22" s="210">
        <f t="shared" si="4"/>
        <v>0</v>
      </c>
      <c r="Q22" s="210">
        <f t="shared" si="5"/>
        <v>0</v>
      </c>
    </row>
    <row r="23" spans="1:17" ht="21.75" customHeight="1" x14ac:dyDescent="0.3">
      <c r="A23" s="194"/>
      <c r="B23" s="22" t="s">
        <v>28</v>
      </c>
      <c r="C23" s="81">
        <f>SUM(C19:C22)</f>
        <v>1198.6500000000001</v>
      </c>
      <c r="D23" s="99"/>
      <c r="E23" s="28">
        <f>SUM(E19:E22)</f>
        <v>1265.4600000000003</v>
      </c>
      <c r="F23" s="44"/>
      <c r="G23" s="112"/>
      <c r="H23" s="81">
        <f>SUM(H19:H22)</f>
        <v>3759.6600000000003</v>
      </c>
      <c r="I23" s="99"/>
      <c r="J23" s="208">
        <f>SUM(J19:J22)</f>
        <v>3541.83</v>
      </c>
      <c r="K23" s="193"/>
      <c r="L23" s="81">
        <f>SUM(L19:L22)</f>
        <v>2561.0100000000002</v>
      </c>
      <c r="N23" s="81">
        <f>SUM(N19:N22)</f>
        <v>2276.3700000000003</v>
      </c>
      <c r="P23" s="210">
        <f>H23-C23-L23</f>
        <v>0</v>
      </c>
      <c r="Q23" s="210">
        <f>J23-E23-N23</f>
        <v>0</v>
      </c>
    </row>
    <row r="24" spans="1:17" ht="21.75" customHeight="1" x14ac:dyDescent="0.3">
      <c r="A24" s="194"/>
      <c r="B24" s="22" t="s">
        <v>20</v>
      </c>
      <c r="C24" s="81"/>
      <c r="D24" s="100"/>
      <c r="E24" s="101"/>
      <c r="F24" s="44"/>
      <c r="G24" s="112"/>
      <c r="H24" s="81"/>
      <c r="I24" s="100"/>
      <c r="J24" s="208"/>
      <c r="K24" s="193"/>
      <c r="L24" s="81"/>
      <c r="N24" s="81"/>
    </row>
    <row r="25" spans="1:17" ht="21.75" customHeight="1" x14ac:dyDescent="0.3">
      <c r="A25" s="194"/>
      <c r="B25" s="39" t="s">
        <v>23</v>
      </c>
      <c r="C25" s="81">
        <f t="shared" ref="C25:C26" si="8">H25-L25</f>
        <v>59.129999999999995</v>
      </c>
      <c r="D25" s="98"/>
      <c r="E25" s="105">
        <f t="shared" ref="E25:E26" si="9">J25-N25</f>
        <v>63.549999999999983</v>
      </c>
      <c r="F25" s="44"/>
      <c r="G25" s="112"/>
      <c r="H25" s="81">
        <v>161.28</v>
      </c>
      <c r="I25" s="102"/>
      <c r="J25" s="208">
        <v>193.64</v>
      </c>
      <c r="K25" s="193"/>
      <c r="L25" s="81">
        <v>102.15</v>
      </c>
      <c r="N25" s="81">
        <v>130.09</v>
      </c>
      <c r="P25" s="210">
        <f t="shared" ref="P25:P26" si="10">H25-C25-L25</f>
        <v>0</v>
      </c>
      <c r="Q25" s="210">
        <f t="shared" ref="Q25:Q26" si="11">J25-E25-N25</f>
        <v>0</v>
      </c>
    </row>
    <row r="26" spans="1:17" ht="21.75" customHeight="1" x14ac:dyDescent="0.3">
      <c r="A26" s="194"/>
      <c r="B26" s="39" t="s">
        <v>78</v>
      </c>
      <c r="C26" s="81">
        <f t="shared" si="8"/>
        <v>15.899999999999977</v>
      </c>
      <c r="D26" s="98"/>
      <c r="E26" s="105">
        <f t="shared" si="9"/>
        <v>43.949999999999989</v>
      </c>
      <c r="F26" s="44"/>
      <c r="G26" s="112"/>
      <c r="H26" s="237">
        <f>-582.32-0.01</f>
        <v>-582.33000000000004</v>
      </c>
      <c r="I26" s="102"/>
      <c r="J26" s="208">
        <v>-252.69</v>
      </c>
      <c r="K26" s="193"/>
      <c r="L26" s="81">
        <v>-598.23</v>
      </c>
      <c r="N26" s="81">
        <v>-296.64</v>
      </c>
      <c r="P26" s="210">
        <f t="shared" si="10"/>
        <v>0</v>
      </c>
      <c r="Q26" s="210">
        <f t="shared" si="11"/>
        <v>0</v>
      </c>
    </row>
    <row r="27" spans="1:17" ht="7.5" customHeight="1" x14ac:dyDescent="0.3">
      <c r="A27" s="194"/>
      <c r="B27" s="40"/>
      <c r="C27" s="82"/>
      <c r="D27" s="106"/>
      <c r="E27" s="107"/>
      <c r="F27" s="44"/>
      <c r="G27" s="112"/>
      <c r="H27" s="82"/>
      <c r="I27" s="106"/>
      <c r="J27" s="133"/>
      <c r="K27" s="193"/>
      <c r="L27" s="82"/>
      <c r="N27" s="82"/>
    </row>
    <row r="28" spans="1:17" ht="21.75" customHeight="1" thickBot="1" x14ac:dyDescent="0.35">
      <c r="A28" s="194"/>
      <c r="B28" s="39" t="s">
        <v>45</v>
      </c>
      <c r="C28" s="83">
        <f>C23-C25-C26</f>
        <v>1123.6199999999999</v>
      </c>
      <c r="D28" s="108"/>
      <c r="E28" s="72">
        <f>E23-E25-E26</f>
        <v>1157.9600000000003</v>
      </c>
      <c r="F28" s="48"/>
      <c r="G28" s="114"/>
      <c r="H28" s="83">
        <f>H23-H25-H26</f>
        <v>4180.71</v>
      </c>
      <c r="I28" s="108"/>
      <c r="J28" s="209">
        <f>J23-J25-J26</f>
        <v>3600.88</v>
      </c>
      <c r="K28" s="197"/>
      <c r="L28" s="83">
        <f>L23-L25-L26</f>
        <v>3057.09</v>
      </c>
      <c r="N28" s="83">
        <f>N23-N25-N26</f>
        <v>2442.92</v>
      </c>
      <c r="P28" s="210">
        <f>H28-C28-L28</f>
        <v>0</v>
      </c>
      <c r="Q28" s="210">
        <f>J28-E28-N28</f>
        <v>0</v>
      </c>
    </row>
    <row r="29" spans="1:17" ht="18.600000000000001" customHeight="1" thickTop="1" x14ac:dyDescent="0.3">
      <c r="A29" s="194"/>
      <c r="B29" s="56"/>
      <c r="C29" s="243">
        <f>'M&amp;M+MVML Page1'!C24-C28</f>
        <v>2.9558577807620168E-12</v>
      </c>
      <c r="D29" s="244"/>
      <c r="E29" s="243">
        <f>'M&amp;M+MVML Page1'!F24-E28</f>
        <v>-2.2737367544323206E-12</v>
      </c>
      <c r="F29" s="60"/>
      <c r="G29" s="115"/>
      <c r="H29" s="243">
        <f>'M&amp;M+MVML Page1'!J24-H28</f>
        <v>0</v>
      </c>
      <c r="I29" s="244"/>
      <c r="J29" s="243">
        <f>'M&amp;M+MVML Page1'!M24-J28</f>
        <v>-5.0022208597511053E-12</v>
      </c>
      <c r="K29" s="198"/>
      <c r="L29" s="105">
        <f>'M&amp;M+MVML Page1'!P24-L28</f>
        <v>0</v>
      </c>
      <c r="N29" s="105">
        <f>'M&amp;M+MVML Page1'!R24-N28</f>
        <v>0</v>
      </c>
    </row>
    <row r="30" spans="1:17" ht="21.75" customHeight="1" x14ac:dyDescent="0.3">
      <c r="A30" s="9" t="s">
        <v>21</v>
      </c>
      <c r="B30" s="22" t="s">
        <v>42</v>
      </c>
      <c r="C30" s="97"/>
      <c r="D30" s="100"/>
      <c r="E30" s="101"/>
      <c r="F30" s="44"/>
      <c r="G30" s="112"/>
      <c r="H30" s="97"/>
      <c r="I30" s="100"/>
      <c r="J30" s="211"/>
      <c r="K30" s="193"/>
    </row>
    <row r="31" spans="1:17" ht="21.75" customHeight="1" x14ac:dyDescent="0.3">
      <c r="A31" s="9"/>
      <c r="B31" s="22" t="s">
        <v>24</v>
      </c>
      <c r="C31" s="81">
        <f>H31</f>
        <v>9144.5</v>
      </c>
      <c r="D31" s="50"/>
      <c r="E31" s="28">
        <f>J31</f>
        <v>8666.59</v>
      </c>
      <c r="F31" s="44"/>
      <c r="G31" s="112"/>
      <c r="H31" s="81">
        <v>9144.5</v>
      </c>
      <c r="I31" s="50"/>
      <c r="J31" s="208">
        <v>8666.59</v>
      </c>
      <c r="K31" s="193"/>
    </row>
    <row r="32" spans="1:17" ht="21.75" customHeight="1" x14ac:dyDescent="0.3">
      <c r="A32" s="9"/>
      <c r="B32" s="22" t="s">
        <v>25</v>
      </c>
      <c r="C32" s="81">
        <f>H32</f>
        <v>3068.13</v>
      </c>
      <c r="D32" s="50"/>
      <c r="E32" s="28">
        <f>J32</f>
        <v>3420.72</v>
      </c>
      <c r="F32" s="44"/>
      <c r="G32" s="112"/>
      <c r="H32" s="81">
        <v>3068.13</v>
      </c>
      <c r="I32" s="50"/>
      <c r="J32" s="208">
        <v>3420.72</v>
      </c>
      <c r="K32" s="193"/>
    </row>
    <row r="33" spans="1:11" ht="21.75" customHeight="1" x14ac:dyDescent="0.3">
      <c r="A33" s="9"/>
      <c r="B33" s="22" t="s">
        <v>26</v>
      </c>
      <c r="C33" s="81">
        <f>H33</f>
        <v>29.04</v>
      </c>
      <c r="D33" s="50"/>
      <c r="E33" s="28">
        <f>J33</f>
        <v>37.64</v>
      </c>
      <c r="F33" s="44"/>
      <c r="G33" s="112"/>
      <c r="H33" s="81">
        <v>29.04</v>
      </c>
      <c r="I33" s="50"/>
      <c r="J33" s="208">
        <v>37.64</v>
      </c>
      <c r="K33" s="193"/>
    </row>
    <row r="34" spans="1:11" ht="21.75" customHeight="1" x14ac:dyDescent="0.3">
      <c r="A34" s="9"/>
      <c r="B34" s="22" t="s">
        <v>27</v>
      </c>
      <c r="C34" s="82">
        <f>H34</f>
        <v>0.01</v>
      </c>
      <c r="D34" s="50"/>
      <c r="E34" s="71">
        <f>J34</f>
        <v>0.23</v>
      </c>
      <c r="F34" s="44"/>
      <c r="G34" s="112"/>
      <c r="H34" s="82">
        <v>0.01</v>
      </c>
      <c r="I34" s="50"/>
      <c r="J34" s="133">
        <v>0.23</v>
      </c>
      <c r="K34" s="193"/>
    </row>
    <row r="35" spans="1:11" ht="21.75" customHeight="1" x14ac:dyDescent="0.3">
      <c r="A35" s="186"/>
      <c r="B35" s="65" t="s">
        <v>29</v>
      </c>
      <c r="C35" s="82">
        <f>SUM(C31:C34)</f>
        <v>12241.680000000002</v>
      </c>
      <c r="D35" s="66"/>
      <c r="E35" s="71">
        <f>SUM(E31:E34)</f>
        <v>12125.179999999998</v>
      </c>
      <c r="F35" s="67"/>
      <c r="G35" s="116"/>
      <c r="H35" s="82">
        <f>SUM(H31:H34)</f>
        <v>12241.680000000002</v>
      </c>
      <c r="I35" s="66"/>
      <c r="J35" s="71">
        <f>SUM(J31:J34)</f>
        <v>12125.179999999998</v>
      </c>
      <c r="K35" s="199"/>
    </row>
    <row r="36" spans="1:11" x14ac:dyDescent="0.2">
      <c r="A36" s="172"/>
      <c r="B36" s="8"/>
      <c r="C36" s="8"/>
      <c r="D36" s="8"/>
      <c r="E36" s="8"/>
      <c r="F36" s="8"/>
      <c r="G36" s="8"/>
      <c r="H36" s="8"/>
      <c r="I36" s="8"/>
      <c r="J36" s="8"/>
      <c r="K36" s="175"/>
    </row>
    <row r="37" spans="1:11" x14ac:dyDescent="0.2">
      <c r="A37" s="172" t="s">
        <v>67</v>
      </c>
      <c r="B37" s="8"/>
      <c r="C37" s="8"/>
      <c r="D37" s="8"/>
      <c r="E37" s="8"/>
      <c r="F37" s="8"/>
      <c r="G37" s="8"/>
      <c r="H37" s="8"/>
      <c r="I37" s="8"/>
      <c r="J37" s="8"/>
      <c r="K37" s="175"/>
    </row>
    <row r="38" spans="1:11" x14ac:dyDescent="0.2">
      <c r="A38" s="178" t="s">
        <v>77</v>
      </c>
      <c r="B38" s="8"/>
      <c r="C38" s="8"/>
      <c r="D38" s="8"/>
      <c r="E38" s="8"/>
      <c r="F38" s="8"/>
      <c r="G38" s="8"/>
      <c r="H38" s="8"/>
      <c r="I38" s="8"/>
      <c r="J38" s="8"/>
      <c r="K38" s="175"/>
    </row>
    <row r="39" spans="1:11" ht="15.75" thickBot="1" x14ac:dyDescent="0.25">
      <c r="A39" s="180"/>
      <c r="B39" s="118"/>
      <c r="C39" s="181"/>
      <c r="D39" s="181"/>
      <c r="E39" s="181"/>
      <c r="F39" s="181"/>
      <c r="G39" s="181"/>
      <c r="H39" s="181"/>
      <c r="I39" s="181"/>
      <c r="J39" s="181"/>
      <c r="K39" s="182"/>
    </row>
    <row r="40" spans="1:11" x14ac:dyDescent="0.2">
      <c r="C40" s="8"/>
      <c r="D40" s="8"/>
      <c r="E40" s="8"/>
      <c r="F40" s="8"/>
      <c r="G40" s="8"/>
      <c r="H40" s="8"/>
      <c r="I40" s="8"/>
      <c r="J40" s="8"/>
      <c r="K40" s="8"/>
    </row>
    <row r="41" spans="1:11" ht="18" hidden="1" x14ac:dyDescent="0.25">
      <c r="A41" s="84" t="s">
        <v>51</v>
      </c>
      <c r="B41" s="84"/>
      <c r="C41" s="140"/>
      <c r="D41" s="141"/>
      <c r="E41" s="140"/>
      <c r="F41" s="141"/>
      <c r="G41" s="141"/>
      <c r="H41" s="140"/>
      <c r="I41" s="141"/>
      <c r="J41" s="140"/>
      <c r="K41" s="141"/>
    </row>
    <row r="42" spans="1:11" ht="18" hidden="1" x14ac:dyDescent="0.25">
      <c r="A42" s="84" t="s">
        <v>52</v>
      </c>
      <c r="B42" s="84"/>
      <c r="C42" s="142">
        <f>C16-'M&amp;M+MVML Page1'!C10</f>
        <v>0</v>
      </c>
      <c r="D42" s="84"/>
      <c r="E42" s="142">
        <f>E16-'M&amp;M+MVML Page1'!F10</f>
        <v>0</v>
      </c>
      <c r="F42" s="84"/>
      <c r="G42" s="84"/>
      <c r="H42" s="142">
        <f>H16-'M&amp;M+MVML Page1'!J10</f>
        <v>0</v>
      </c>
      <c r="I42" s="84"/>
      <c r="J42" s="144">
        <f>J16-'M&amp;M+MVML Page1'!M10</f>
        <v>0</v>
      </c>
      <c r="K42" s="84"/>
    </row>
    <row r="43" spans="1:11" ht="18" hidden="1" x14ac:dyDescent="0.25">
      <c r="A43" s="84" t="s">
        <v>53</v>
      </c>
      <c r="B43" s="84"/>
      <c r="C43" s="142">
        <f>'M&amp;M+MVML Page1'!C21-C25</f>
        <v>0</v>
      </c>
      <c r="D43" s="84"/>
      <c r="E43" s="143">
        <f>'M&amp;M+MVML Page1'!E21-'M&amp;M+MVML Page2'!F25</f>
        <v>0</v>
      </c>
      <c r="F43" s="84"/>
      <c r="G43" s="84"/>
      <c r="H43" s="142">
        <f>'M&amp;M+MVML Page1'!J21-'M&amp;M+MVML Page2'!H25</f>
        <v>0</v>
      </c>
      <c r="I43" s="84"/>
      <c r="J43" s="144">
        <f>'M&amp;M+MVML Page1'!M21-'M&amp;M+MVML Page2'!J25</f>
        <v>0</v>
      </c>
      <c r="K43" s="84"/>
    </row>
    <row r="44" spans="1:11" ht="18" hidden="1" x14ac:dyDescent="0.25">
      <c r="A44" s="84" t="s">
        <v>54</v>
      </c>
      <c r="B44" s="84"/>
      <c r="C44" s="144">
        <f>C28-'M&amp;M+MVML Page1'!C24</f>
        <v>-2.9558577807620168E-12</v>
      </c>
      <c r="D44" s="84"/>
      <c r="E44" s="144">
        <f>E28-'M&amp;M+MVML Page1'!F24</f>
        <v>2.2737367544323206E-12</v>
      </c>
      <c r="F44" s="84"/>
      <c r="G44" s="84"/>
      <c r="H44" s="144">
        <f>H28-'M&amp;M+MVML Page1'!J24</f>
        <v>0</v>
      </c>
      <c r="I44" s="84"/>
      <c r="J44" s="144">
        <f>J28-'M&amp;M+MVML Page1'!M24</f>
        <v>5.0022208597511053E-12</v>
      </c>
      <c r="K44" s="84"/>
    </row>
    <row r="45" spans="1:11" ht="18" hidden="1" x14ac:dyDescent="0.25">
      <c r="A45" s="84"/>
      <c r="B45" s="84"/>
      <c r="C45" s="84"/>
      <c r="D45" s="84"/>
      <c r="E45" s="84"/>
      <c r="F45" s="84"/>
      <c r="G45" s="84"/>
      <c r="H45" s="84"/>
      <c r="I45" s="84"/>
      <c r="J45" s="84"/>
      <c r="K45" s="84"/>
    </row>
    <row r="46" spans="1:11" hidden="1" x14ac:dyDescent="0.2"/>
  </sheetData>
  <mergeCells count="5">
    <mergeCell ref="A1:K2"/>
    <mergeCell ref="C7:F7"/>
    <mergeCell ref="C6:F6"/>
    <mergeCell ref="H6:K6"/>
    <mergeCell ref="H7:K7"/>
  </mergeCells>
  <pageMargins left="0.27559055118110237" right="0.11811023622047245" top="0.15748031496062992" bottom="0.23622047244094491" header="0.19685039370078741" footer="0"/>
  <pageSetup paperSize="9" scale="62"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31"/>
  <sheetViews>
    <sheetView tabSelected="1" view="pageBreakPreview" zoomScaleNormal="100" zoomScaleSheetLayoutView="100" workbookViewId="0">
      <selection sqref="A1:C2"/>
    </sheetView>
  </sheetViews>
  <sheetFormatPr defaultRowHeight="15" x14ac:dyDescent="0.2"/>
  <cols>
    <col min="1" max="1" width="89.140625" style="11" customWidth="1"/>
    <col min="2" max="2" width="26" style="11" customWidth="1"/>
    <col min="3" max="3" width="28.5703125" style="11" customWidth="1"/>
    <col min="4" max="4" width="2.28515625" style="11" customWidth="1"/>
    <col min="5" max="5" width="16.85546875" style="11" hidden="1" customWidth="1"/>
    <col min="6" max="6" width="15.7109375" style="11" hidden="1" customWidth="1"/>
    <col min="7" max="11" width="0" style="11" hidden="1" customWidth="1"/>
    <col min="12" max="16384" width="9.140625" style="11"/>
  </cols>
  <sheetData>
    <row r="1" spans="1:7" ht="54.75" customHeight="1" x14ac:dyDescent="0.25">
      <c r="A1" s="263" t="s">
        <v>68</v>
      </c>
      <c r="B1" s="264"/>
      <c r="C1" s="265"/>
      <c r="D1" s="212"/>
      <c r="E1" s="216"/>
      <c r="F1" s="119"/>
      <c r="G1" s="96"/>
    </row>
    <row r="2" spans="1:7" ht="58.5" customHeight="1" thickBot="1" x14ac:dyDescent="0.3">
      <c r="A2" s="274"/>
      <c r="B2" s="275"/>
      <c r="C2" s="276"/>
      <c r="D2" s="213"/>
      <c r="E2" s="217"/>
      <c r="F2" s="119"/>
      <c r="G2" s="96"/>
    </row>
    <row r="3" spans="1:7" ht="36" customHeight="1" thickBot="1" x14ac:dyDescent="0.3">
      <c r="A3" s="277" t="s">
        <v>90</v>
      </c>
      <c r="B3" s="278"/>
      <c r="C3" s="279"/>
      <c r="D3" s="92"/>
      <c r="E3" s="218"/>
      <c r="F3" s="94"/>
      <c r="G3" s="9"/>
    </row>
    <row r="4" spans="1:7" ht="19.5" customHeight="1" thickBot="1" x14ac:dyDescent="0.3">
      <c r="A4" s="92"/>
      <c r="B4" s="94"/>
      <c r="C4" s="95" t="s">
        <v>36</v>
      </c>
      <c r="D4" s="92"/>
      <c r="E4" s="95" t="s">
        <v>36</v>
      </c>
      <c r="F4" s="94"/>
    </row>
    <row r="5" spans="1:7" ht="48" thickBot="1" x14ac:dyDescent="0.3">
      <c r="A5" s="130"/>
      <c r="B5" s="269" t="s">
        <v>74</v>
      </c>
      <c r="C5" s="270"/>
      <c r="D5" s="224"/>
      <c r="E5" s="153" t="s">
        <v>70</v>
      </c>
      <c r="F5" s="121"/>
    </row>
    <row r="6" spans="1:7" ht="15.75" x14ac:dyDescent="0.25">
      <c r="A6" s="9"/>
      <c r="B6" s="219" t="s">
        <v>71</v>
      </c>
      <c r="C6" s="220" t="s">
        <v>95</v>
      </c>
      <c r="D6" s="225"/>
      <c r="E6" s="131" t="s">
        <v>73</v>
      </c>
      <c r="F6" s="121"/>
      <c r="G6" s="11" t="s">
        <v>72</v>
      </c>
    </row>
    <row r="7" spans="1:7" ht="16.5" thickBot="1" x14ac:dyDescent="0.3">
      <c r="A7" s="9"/>
      <c r="B7" s="204" t="s">
        <v>88</v>
      </c>
      <c r="C7" s="205" t="s">
        <v>88</v>
      </c>
      <c r="D7" s="226"/>
      <c r="E7" s="223" t="s">
        <v>81</v>
      </c>
      <c r="F7" s="122"/>
      <c r="G7" s="11" t="s">
        <v>80</v>
      </c>
    </row>
    <row r="8" spans="1:7" ht="15.75" x14ac:dyDescent="0.25">
      <c r="A8" s="87" t="s">
        <v>86</v>
      </c>
      <c r="B8" s="135">
        <v>820.54000000000042</v>
      </c>
      <c r="C8" s="135">
        <v>2629.700000000003</v>
      </c>
      <c r="D8" s="227"/>
      <c r="E8" s="203">
        <v>22384.299432055566</v>
      </c>
      <c r="F8" s="123"/>
      <c r="G8" s="11">
        <v>1809.1600000000008</v>
      </c>
    </row>
    <row r="9" spans="1:7" ht="15.75" x14ac:dyDescent="0.25">
      <c r="A9" s="9" t="s">
        <v>60</v>
      </c>
      <c r="B9" s="134"/>
      <c r="C9" s="134"/>
      <c r="D9" s="228"/>
      <c r="E9" s="147"/>
      <c r="F9" s="123"/>
    </row>
    <row r="10" spans="1:7" ht="15.75" x14ac:dyDescent="0.25">
      <c r="A10" s="9"/>
      <c r="B10" s="134"/>
      <c r="C10" s="134"/>
      <c r="D10" s="228"/>
      <c r="E10" s="148">
        <v>841.68</v>
      </c>
      <c r="F10" s="123"/>
    </row>
    <row r="11" spans="1:7" ht="42.75" customHeight="1" x14ac:dyDescent="0.2">
      <c r="A11" s="88" t="s">
        <v>91</v>
      </c>
      <c r="B11" s="136">
        <f>C11-G11</f>
        <v>-2.1899999999999995</v>
      </c>
      <c r="C11" s="136">
        <v>-6.56</v>
      </c>
      <c r="D11" s="229"/>
      <c r="E11" s="148">
        <v>0</v>
      </c>
      <c r="F11" s="124"/>
      <c r="G11" s="11">
        <v>-4.37</v>
      </c>
    </row>
    <row r="12" spans="1:7" ht="96" customHeight="1" x14ac:dyDescent="0.2">
      <c r="A12" s="88" t="s">
        <v>92</v>
      </c>
      <c r="B12" s="136">
        <f>C12-G12</f>
        <v>39.82</v>
      </c>
      <c r="C12" s="136">
        <v>34.93</v>
      </c>
      <c r="D12" s="229"/>
      <c r="E12" s="148">
        <v>-253.35</v>
      </c>
      <c r="F12" s="124"/>
      <c r="G12" s="11">
        <v>-4.8899999999999997</v>
      </c>
    </row>
    <row r="13" spans="1:7" ht="22.5" customHeight="1" x14ac:dyDescent="0.2">
      <c r="A13" s="9" t="s">
        <v>93</v>
      </c>
      <c r="B13" s="136">
        <f>C13-G13-0.015</f>
        <v>1.8550000000000002</v>
      </c>
      <c r="C13" s="136">
        <v>-5.16</v>
      </c>
      <c r="D13" s="229"/>
      <c r="E13" s="148">
        <v>70.150000000000006</v>
      </c>
      <c r="F13" s="124"/>
      <c r="G13" s="11">
        <v>-7.03</v>
      </c>
    </row>
    <row r="14" spans="1:7" ht="22.5" customHeight="1" x14ac:dyDescent="0.2">
      <c r="A14" s="9" t="s">
        <v>94</v>
      </c>
      <c r="B14" s="136">
        <f>C14-G14</f>
        <v>-10.620000000000001</v>
      </c>
      <c r="C14" s="136">
        <v>-0.64</v>
      </c>
      <c r="D14" s="229"/>
      <c r="E14" s="148">
        <v>68.05</v>
      </c>
      <c r="F14" s="124"/>
      <c r="G14" s="11">
        <v>9.98</v>
      </c>
    </row>
    <row r="15" spans="1:7" ht="15.75" x14ac:dyDescent="0.25">
      <c r="A15" s="89" t="s">
        <v>87</v>
      </c>
      <c r="B15" s="137">
        <f>SUM(B8:B14)</f>
        <v>849.40500000000043</v>
      </c>
      <c r="C15" s="137">
        <f>SUM(C8:C14)</f>
        <v>2652.2700000000032</v>
      </c>
      <c r="D15" s="230"/>
      <c r="E15" s="155">
        <f>SUM(E8:E14)</f>
        <v>23110.829432055569</v>
      </c>
      <c r="F15" s="125"/>
      <c r="G15" s="11">
        <v>1802.8500000000008</v>
      </c>
    </row>
    <row r="16" spans="1:7" ht="15.75" x14ac:dyDescent="0.25">
      <c r="A16" s="90" t="s">
        <v>61</v>
      </c>
      <c r="B16" s="154">
        <f>'M&amp;M+MVML Page1'!F27</f>
        <v>10.36</v>
      </c>
      <c r="C16" s="138">
        <f>'M&amp;M+MVML Page1'!M27</f>
        <v>16.23</v>
      </c>
      <c r="D16" s="231"/>
      <c r="E16" s="149"/>
      <c r="F16" s="126"/>
      <c r="G16" s="11">
        <v>16.225087800910789</v>
      </c>
    </row>
    <row r="17" spans="1:7" ht="16.5" thickBot="1" x14ac:dyDescent="0.3">
      <c r="A17" s="91" t="s">
        <v>62</v>
      </c>
      <c r="B17" s="139">
        <f>B15+B16</f>
        <v>859.76500000000044</v>
      </c>
      <c r="C17" s="139">
        <f>C15+C16</f>
        <v>2668.5000000000032</v>
      </c>
      <c r="D17" s="230"/>
      <c r="E17" s="132"/>
      <c r="F17" s="125"/>
      <c r="G17" s="11">
        <v>1819.0750878009117</v>
      </c>
    </row>
    <row r="18" spans="1:7" x14ac:dyDescent="0.2">
      <c r="A18" s="9"/>
      <c r="B18" s="7"/>
      <c r="C18" s="221"/>
      <c r="D18" s="9"/>
      <c r="E18" s="200"/>
      <c r="F18" s="93"/>
    </row>
    <row r="19" spans="1:7" ht="19.5" customHeight="1" x14ac:dyDescent="0.2">
      <c r="A19" s="271" t="s">
        <v>69</v>
      </c>
      <c r="B19" s="272"/>
      <c r="C19" s="273"/>
      <c r="D19" s="215"/>
      <c r="E19" s="214"/>
      <c r="F19" s="120"/>
    </row>
    <row r="20" spans="1:7" ht="19.5" customHeight="1" x14ac:dyDescent="0.2">
      <c r="A20" s="271"/>
      <c r="B20" s="272"/>
      <c r="C20" s="273"/>
      <c r="D20" s="215"/>
      <c r="E20" s="214"/>
      <c r="F20" s="120"/>
    </row>
    <row r="21" spans="1:7" ht="19.5" customHeight="1" x14ac:dyDescent="0.2">
      <c r="A21" s="271"/>
      <c r="B21" s="272"/>
      <c r="C21" s="273"/>
      <c r="D21" s="215"/>
      <c r="E21" s="214"/>
      <c r="F21" s="120"/>
    </row>
    <row r="22" spans="1:7" ht="19.5" customHeight="1" x14ac:dyDescent="0.2">
      <c r="A22" s="271"/>
      <c r="B22" s="272"/>
      <c r="C22" s="273"/>
      <c r="D22" s="215"/>
      <c r="E22" s="214"/>
      <c r="F22" s="120"/>
    </row>
    <row r="23" spans="1:7" ht="20.25" customHeight="1" x14ac:dyDescent="0.2">
      <c r="A23" s="271"/>
      <c r="B23" s="272"/>
      <c r="C23" s="273"/>
      <c r="D23" s="215"/>
      <c r="E23" s="214"/>
      <c r="F23" s="120"/>
    </row>
    <row r="24" spans="1:7" x14ac:dyDescent="0.2">
      <c r="A24" s="9" t="s">
        <v>67</v>
      </c>
      <c r="B24" s="7"/>
      <c r="C24" s="221"/>
      <c r="D24" s="9"/>
      <c r="E24" s="200"/>
      <c r="F24" s="93"/>
    </row>
    <row r="25" spans="1:7" ht="15.75" thickBot="1" x14ac:dyDescent="0.25">
      <c r="A25" s="201" t="s">
        <v>77</v>
      </c>
      <c r="B25" s="118"/>
      <c r="C25" s="222"/>
      <c r="D25" s="9"/>
      <c r="E25" s="202"/>
      <c r="F25" s="93"/>
    </row>
    <row r="26" spans="1:7" x14ac:dyDescent="0.2">
      <c r="E26" s="93"/>
      <c r="F26" s="93"/>
    </row>
    <row r="27" spans="1:7" hidden="1" x14ac:dyDescent="0.2">
      <c r="E27" s="93"/>
      <c r="F27" s="93"/>
    </row>
    <row r="28" spans="1:7" hidden="1" x14ac:dyDescent="0.2">
      <c r="A28" s="11" t="s">
        <v>75</v>
      </c>
      <c r="B28" s="53">
        <f>B15-'M&amp;M+MVML Page1'!F26</f>
        <v>-4.9999999974943421E-3</v>
      </c>
      <c r="C28" s="53">
        <f>C15-'M&amp;M+MVML Page1'!M26</f>
        <v>8.1854523159563541E-12</v>
      </c>
      <c r="D28" s="53"/>
      <c r="E28" s="93"/>
      <c r="F28" s="93"/>
    </row>
    <row r="29" spans="1:7" hidden="1" x14ac:dyDescent="0.2">
      <c r="A29" s="11" t="s">
        <v>76</v>
      </c>
      <c r="E29" s="54" t="e">
        <f>E15-#REF!-#REF!</f>
        <v>#REF!</v>
      </c>
      <c r="F29" s="93"/>
    </row>
    <row r="30" spans="1:7" hidden="1" x14ac:dyDescent="0.2"/>
    <row r="31" spans="1:7" hidden="1" x14ac:dyDescent="0.2"/>
  </sheetData>
  <mergeCells count="4">
    <mergeCell ref="B5:C5"/>
    <mergeCell ref="A19:C23"/>
    <mergeCell ref="A1:C2"/>
    <mergeCell ref="A3:C3"/>
  </mergeCells>
  <pageMargins left="0.7" right="0.7" top="0.75" bottom="0.75" header="0.3" footer="0.3"/>
  <pageSetup paperSize="9" scale="61" orientation="portrait" r:id="rId1"/>
  <colBreaks count="2" manualBreakCount="2">
    <brk id="4" max="24" man="1"/>
    <brk id="5" max="24" man="1"/>
  </col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5</vt:i4>
      </vt:variant>
    </vt:vector>
  </HeadingPairs>
  <TitlesOfParts>
    <vt:vector size="8" baseType="lpstr">
      <vt:lpstr>M&amp;M+MVML Page1</vt:lpstr>
      <vt:lpstr>M&amp;M+MVML Page2</vt:lpstr>
      <vt:lpstr>M&amp;M+MVML Page4</vt:lpstr>
      <vt:lpstr>'M&amp;M+MVML Page1'!Print_Area</vt:lpstr>
      <vt:lpstr>'M&amp;M+MVML Page2'!Print_Area</vt:lpstr>
      <vt:lpstr>'M&amp;M+MVML Page4'!Print_Area</vt:lpstr>
      <vt:lpstr>'M&amp;M+MVML Page1'!Print_Titles</vt:lpstr>
      <vt:lpstr>'M&amp;M+MVML Page2'!Print_Titles</vt:lpstr>
    </vt:vector>
  </TitlesOfParts>
  <Company>M&amp;M Ltd.</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pillair-wl-corp</dc:creator>
  <cp:lastModifiedBy>208755</cp:lastModifiedBy>
  <cp:lastPrinted>2017-02-08T11:54:52Z</cp:lastPrinted>
  <dcterms:created xsi:type="dcterms:W3CDTF">2005-10-24T06:31:25Z</dcterms:created>
  <dcterms:modified xsi:type="dcterms:W3CDTF">2017-02-10T07:10:09Z</dcterms:modified>
</cp:coreProperties>
</file>